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Ema.Draghici\Desktop\2023\cont executie fnuass\"/>
    </mc:Choice>
  </mc:AlternateContent>
  <xr:revisionPtr revIDLastSave="0" documentId="13_ncr:1_{5A1CDCFA-9D56-405A-8EC2-40D888FC7277}" xr6:coauthVersionLast="45" xr6:coauthVersionMax="45" xr10:uidLastSave="{00000000-0000-0000-0000-000000000000}"/>
  <bookViews>
    <workbookView xWindow="-120" yWindow="-120" windowWidth="29040" windowHeight="15840" activeTab="1" xr2:uid="{00000000-000D-0000-FFFF-FFFF00000000}"/>
  </bookViews>
  <sheets>
    <sheet name="venituri" sheetId="1" r:id="rId1"/>
    <sheet name="cheltuieli" sheetId="2" r:id="rId2"/>
  </sheets>
  <externalReferences>
    <externalReference r:id="rId3"/>
    <externalReference r:id="rId4"/>
    <externalReference r:id="rId5"/>
  </externalReferences>
  <definedNames>
    <definedName name="_xlnm.Database">#REF!</definedName>
    <definedName name="_xlnm.Print_Area" localSheetId="0">venituri!$A$1:$H$116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73" i="2" l="1"/>
  <c r="G271" i="2"/>
  <c r="H56" i="2"/>
  <c r="J9" i="2" l="1"/>
  <c r="J7" i="2"/>
  <c r="H220" i="2"/>
  <c r="H105" i="2"/>
  <c r="I43" i="2"/>
  <c r="I18" i="2"/>
  <c r="I13" i="2"/>
  <c r="I12" i="2"/>
  <c r="I10" i="2"/>
  <c r="I9" i="2"/>
  <c r="I7" i="2"/>
  <c r="H274" i="2"/>
  <c r="H273" i="2"/>
  <c r="H272" i="2"/>
  <c r="H271" i="2"/>
  <c r="H270" i="2"/>
  <c r="H263" i="2"/>
  <c r="H262" i="2"/>
  <c r="H261" i="2"/>
  <c r="H260" i="2"/>
  <c r="H258" i="2"/>
  <c r="H257" i="2"/>
  <c r="H256" i="2"/>
  <c r="H151" i="2"/>
  <c r="H145" i="2"/>
  <c r="H141" i="2"/>
  <c r="H130" i="2"/>
  <c r="H251" i="2"/>
  <c r="H250" i="2"/>
  <c r="H248" i="2"/>
  <c r="H247" i="2"/>
  <c r="H246" i="2"/>
  <c r="H241" i="2"/>
  <c r="H238" i="2"/>
  <c r="H230" i="2"/>
  <c r="H228" i="2"/>
  <c r="H227" i="2"/>
  <c r="H218" i="2"/>
  <c r="H215" i="2"/>
  <c r="G208" i="2"/>
  <c r="H213" i="2"/>
  <c r="H209" i="2"/>
  <c r="H203" i="2"/>
  <c r="H201" i="2"/>
  <c r="H198" i="2"/>
  <c r="H196" i="2"/>
  <c r="H194" i="2"/>
  <c r="H191" i="2"/>
  <c r="H190" i="2"/>
  <c r="H188" i="2"/>
  <c r="H187" i="2"/>
  <c r="H186" i="2"/>
  <c r="H184" i="2"/>
  <c r="H183" i="2"/>
  <c r="H185" i="2"/>
  <c r="H175" i="2"/>
  <c r="H177" i="2"/>
  <c r="H179" i="2"/>
  <c r="H104" i="2"/>
  <c r="H103" i="2"/>
  <c r="H102" i="2"/>
  <c r="H101" i="2"/>
  <c r="H99" i="2"/>
  <c r="H95" i="2"/>
  <c r="H93" i="2"/>
  <c r="H92" i="2"/>
  <c r="H173" i="2"/>
  <c r="H87" i="2"/>
  <c r="H81" i="2"/>
  <c r="H70" i="2"/>
  <c r="H66" i="2"/>
  <c r="H57" i="2"/>
  <c r="H54" i="2"/>
  <c r="H53" i="2"/>
  <c r="H51" i="2"/>
  <c r="H48" i="2"/>
  <c r="H47" i="2"/>
  <c r="H45" i="2"/>
  <c r="H42" i="2"/>
  <c r="H35" i="2"/>
  <c r="H32" i="2"/>
  <c r="H31" i="2"/>
  <c r="H28" i="2"/>
  <c r="H27" i="2"/>
  <c r="H26" i="2"/>
  <c r="H25" i="2"/>
  <c r="G226" i="2"/>
  <c r="H226" i="2" s="1"/>
  <c r="G227" i="2"/>
  <c r="H7" i="1" l="1"/>
  <c r="F111" i="1"/>
  <c r="F88" i="1"/>
  <c r="F80" i="1"/>
  <c r="F78" i="1"/>
  <c r="F71" i="1"/>
  <c r="F63" i="1"/>
  <c r="F62" i="1"/>
  <c r="F61" i="1"/>
  <c r="F60" i="1"/>
  <c r="F55" i="1"/>
  <c r="F51" i="1"/>
  <c r="F50" i="1"/>
  <c r="F49" i="1"/>
  <c r="F47" i="1"/>
  <c r="F46" i="1"/>
  <c r="F45" i="1"/>
  <c r="F44" i="1"/>
  <c r="F43" i="1"/>
  <c r="F38" i="1"/>
  <c r="F37" i="1"/>
  <c r="F33" i="1"/>
  <c r="F32" i="1"/>
  <c r="F31" i="1"/>
  <c r="F30" i="1"/>
  <c r="F27" i="1"/>
  <c r="F25" i="1"/>
  <c r="F23" i="1"/>
  <c r="F17" i="1"/>
  <c r="G243" i="2" l="1"/>
  <c r="H243" i="2" s="1"/>
  <c r="G193" i="2"/>
  <c r="H193" i="2" s="1"/>
  <c r="G91" i="2"/>
  <c r="H91" i="2" s="1"/>
  <c r="H118" i="2" l="1"/>
  <c r="H59" i="2"/>
  <c r="G144" i="2"/>
  <c r="H144" i="2" s="1"/>
  <c r="G150" i="2"/>
  <c r="H150" i="2" s="1"/>
  <c r="G137" i="2"/>
  <c r="H137" i="2" s="1"/>
  <c r="G136" i="2"/>
  <c r="H136" i="2" s="1"/>
  <c r="G117" i="2"/>
  <c r="H117" i="2" s="1"/>
  <c r="G114" i="2"/>
  <c r="H114" i="2" s="1"/>
  <c r="G108" i="2"/>
  <c r="H108" i="2" s="1"/>
  <c r="G123" i="2"/>
  <c r="H123" i="2" s="1"/>
  <c r="G120" i="2"/>
  <c r="H120" i="2" s="1"/>
  <c r="G133" i="2"/>
  <c r="H133" i="2" s="1"/>
  <c r="G129" i="2"/>
  <c r="H129" i="2" s="1"/>
  <c r="H55" i="2" l="1"/>
  <c r="H69" i="2"/>
  <c r="H67" i="2"/>
  <c r="H61" i="2"/>
  <c r="H50" i="2"/>
  <c r="H49" i="2"/>
  <c r="H46" i="2"/>
  <c r="H30" i="2"/>
  <c r="H29" i="2"/>
  <c r="G147" i="2"/>
  <c r="H147" i="2" s="1"/>
  <c r="C152" i="2" l="1"/>
  <c r="E152" i="2" l="1"/>
  <c r="F152" i="2"/>
  <c r="G152" i="2"/>
  <c r="H152" i="2"/>
  <c r="D152" i="2"/>
  <c r="D292" i="2" l="1"/>
  <c r="D291" i="2" s="1"/>
  <c r="D290" i="2" s="1"/>
  <c r="D289" i="2" s="1"/>
  <c r="E292" i="2"/>
  <c r="E291" i="2" s="1"/>
  <c r="E290" i="2" s="1"/>
  <c r="E289" i="2" s="1"/>
  <c r="F292" i="2"/>
  <c r="F291" i="2" s="1"/>
  <c r="F290" i="2" s="1"/>
  <c r="F289" i="2" s="1"/>
  <c r="G292" i="2"/>
  <c r="G291" i="2" s="1"/>
  <c r="G290" i="2" s="1"/>
  <c r="G289" i="2" s="1"/>
  <c r="H292" i="2"/>
  <c r="H291" i="2" s="1"/>
  <c r="H290" i="2" s="1"/>
  <c r="H289" i="2" s="1"/>
  <c r="D280" i="2"/>
  <c r="E280" i="2"/>
  <c r="F280" i="2"/>
  <c r="G280" i="2"/>
  <c r="H280" i="2"/>
  <c r="D276" i="2"/>
  <c r="D275" i="2" s="1"/>
  <c r="D14" i="2" s="1"/>
  <c r="E276" i="2"/>
  <c r="F276" i="2"/>
  <c r="G276" i="2"/>
  <c r="H276" i="2"/>
  <c r="H275" i="2" s="1"/>
  <c r="H14" i="2" s="1"/>
  <c r="D268" i="2"/>
  <c r="D267" i="2" s="1"/>
  <c r="D266" i="2" s="1"/>
  <c r="E268" i="2"/>
  <c r="E267" i="2" s="1"/>
  <c r="E266" i="2" s="1"/>
  <c r="F268" i="2"/>
  <c r="F267" i="2" s="1"/>
  <c r="F266" i="2" s="1"/>
  <c r="G268" i="2"/>
  <c r="G267" i="2" s="1"/>
  <c r="G266" i="2" s="1"/>
  <c r="H268" i="2"/>
  <c r="H267" i="2" s="1"/>
  <c r="H266" i="2" s="1"/>
  <c r="D269" i="2"/>
  <c r="E269" i="2"/>
  <c r="F269" i="2"/>
  <c r="G269" i="2"/>
  <c r="H269" i="2"/>
  <c r="D259" i="2"/>
  <c r="D255" i="2" s="1"/>
  <c r="D254" i="2" s="1"/>
  <c r="D253" i="2" s="1"/>
  <c r="D12" i="2" s="1"/>
  <c r="E259" i="2"/>
  <c r="E255" i="2" s="1"/>
  <c r="E254" i="2" s="1"/>
  <c r="E253" i="2" s="1"/>
  <c r="E12" i="2" s="1"/>
  <c r="F259" i="2"/>
  <c r="F255" i="2" s="1"/>
  <c r="F254" i="2" s="1"/>
  <c r="F253" i="2" s="1"/>
  <c r="F12" i="2" s="1"/>
  <c r="G259" i="2"/>
  <c r="G255" i="2" s="1"/>
  <c r="G254" i="2" s="1"/>
  <c r="G253" i="2" s="1"/>
  <c r="H259" i="2"/>
  <c r="H255" i="2" s="1"/>
  <c r="H254" i="2" s="1"/>
  <c r="H253" i="2" s="1"/>
  <c r="H12" i="2" s="1"/>
  <c r="D252" i="2"/>
  <c r="D18" i="2" s="1"/>
  <c r="E252" i="2"/>
  <c r="E18" i="2" s="1"/>
  <c r="F252" i="2"/>
  <c r="F18" i="2" s="1"/>
  <c r="G252" i="2"/>
  <c r="G18" i="2" s="1"/>
  <c r="H252" i="2"/>
  <c r="H18" i="2" s="1"/>
  <c r="D242" i="2"/>
  <c r="E242" i="2"/>
  <c r="F242" i="2"/>
  <c r="G242" i="2"/>
  <c r="H242" i="2"/>
  <c r="D237" i="2"/>
  <c r="E237" i="2"/>
  <c r="F237" i="2"/>
  <c r="G237" i="2"/>
  <c r="H237" i="2"/>
  <c r="D234" i="2"/>
  <c r="E234" i="2"/>
  <c r="F234" i="2"/>
  <c r="G234" i="2"/>
  <c r="H234" i="2"/>
  <c r="D231" i="2"/>
  <c r="E231" i="2"/>
  <c r="F231" i="2"/>
  <c r="G231" i="2"/>
  <c r="H231" i="2"/>
  <c r="G225" i="2"/>
  <c r="H225" i="2"/>
  <c r="D219" i="2"/>
  <c r="E219" i="2"/>
  <c r="F219" i="2"/>
  <c r="G219" i="2"/>
  <c r="H219" i="2"/>
  <c r="D214" i="2"/>
  <c r="E214" i="2"/>
  <c r="F214" i="2"/>
  <c r="G214" i="2"/>
  <c r="H214" i="2"/>
  <c r="D208" i="2"/>
  <c r="E208" i="2"/>
  <c r="F208" i="2"/>
  <c r="H208" i="2"/>
  <c r="H202" i="2" s="1"/>
  <c r="D205" i="2"/>
  <c r="E205" i="2"/>
  <c r="F205" i="2"/>
  <c r="G205" i="2"/>
  <c r="H205" i="2"/>
  <c r="D197" i="2"/>
  <c r="E197" i="2"/>
  <c r="F197" i="2"/>
  <c r="G197" i="2"/>
  <c r="H197" i="2"/>
  <c r="D192" i="2"/>
  <c r="E192" i="2"/>
  <c r="F192" i="2"/>
  <c r="G192" i="2"/>
  <c r="H192" i="2"/>
  <c r="F181" i="2"/>
  <c r="D181" i="2"/>
  <c r="E181" i="2"/>
  <c r="G182" i="2"/>
  <c r="G181" i="2" s="1"/>
  <c r="H182" i="2"/>
  <c r="H181" i="2" s="1"/>
  <c r="D176" i="2"/>
  <c r="E176" i="2"/>
  <c r="F176" i="2"/>
  <c r="G176" i="2"/>
  <c r="H176" i="2"/>
  <c r="D172" i="2"/>
  <c r="E172" i="2"/>
  <c r="F172" i="2"/>
  <c r="G172" i="2"/>
  <c r="H172" i="2"/>
  <c r="D167" i="2"/>
  <c r="E167" i="2"/>
  <c r="F167" i="2"/>
  <c r="G167" i="2"/>
  <c r="H167" i="2"/>
  <c r="D163" i="2"/>
  <c r="D162" i="2" s="1"/>
  <c r="E163" i="2"/>
  <c r="F163" i="2"/>
  <c r="G163" i="2"/>
  <c r="H163" i="2"/>
  <c r="H162" i="2" s="1"/>
  <c r="D157" i="2"/>
  <c r="E157" i="2"/>
  <c r="F157" i="2"/>
  <c r="G157" i="2"/>
  <c r="H157" i="2"/>
  <c r="D149" i="2"/>
  <c r="E149" i="2"/>
  <c r="F149" i="2"/>
  <c r="G149" i="2"/>
  <c r="H149" i="2"/>
  <c r="D146" i="2"/>
  <c r="E146" i="2"/>
  <c r="F146" i="2"/>
  <c r="G146" i="2"/>
  <c r="H146" i="2"/>
  <c r="D143" i="2"/>
  <c r="E143" i="2"/>
  <c r="F143" i="2"/>
  <c r="G143" i="2"/>
  <c r="H143" i="2"/>
  <c r="D138" i="2"/>
  <c r="E138" i="2"/>
  <c r="F138" i="2"/>
  <c r="G138" i="2"/>
  <c r="H138" i="2"/>
  <c r="D132" i="2"/>
  <c r="E132" i="2"/>
  <c r="F132" i="2"/>
  <c r="G132" i="2"/>
  <c r="H132" i="2"/>
  <c r="D128" i="2"/>
  <c r="E128" i="2"/>
  <c r="F128" i="2"/>
  <c r="G128" i="2"/>
  <c r="H128" i="2"/>
  <c r="D125" i="2"/>
  <c r="E125" i="2"/>
  <c r="F125" i="2"/>
  <c r="G125" i="2"/>
  <c r="H125" i="2"/>
  <c r="D122" i="2"/>
  <c r="E122" i="2"/>
  <c r="F122" i="2"/>
  <c r="G122" i="2"/>
  <c r="H122" i="2"/>
  <c r="D119" i="2"/>
  <c r="E119" i="2"/>
  <c r="F119" i="2"/>
  <c r="G119" i="2"/>
  <c r="H119" i="2"/>
  <c r="D116" i="2"/>
  <c r="E116" i="2"/>
  <c r="F116" i="2"/>
  <c r="G116" i="2"/>
  <c r="H116" i="2"/>
  <c r="D113" i="2"/>
  <c r="E113" i="2"/>
  <c r="F113" i="2"/>
  <c r="G113" i="2"/>
  <c r="H113" i="2"/>
  <c r="D110" i="2"/>
  <c r="E110" i="2"/>
  <c r="F110" i="2"/>
  <c r="G110" i="2"/>
  <c r="H110" i="2"/>
  <c r="D107" i="2"/>
  <c r="E107" i="2"/>
  <c r="F107" i="2"/>
  <c r="G107" i="2"/>
  <c r="H107" i="2"/>
  <c r="H98" i="2"/>
  <c r="H97" i="2" s="1"/>
  <c r="D98" i="2"/>
  <c r="D97" i="2" s="1"/>
  <c r="E98" i="2"/>
  <c r="E97" i="2" s="1"/>
  <c r="F98" i="2"/>
  <c r="F97" i="2" s="1"/>
  <c r="G98" i="2"/>
  <c r="G97" i="2" s="1"/>
  <c r="D94" i="2"/>
  <c r="E94" i="2"/>
  <c r="F94" i="2"/>
  <c r="G94" i="2"/>
  <c r="H94" i="2"/>
  <c r="D79" i="2"/>
  <c r="D78" i="2" s="1"/>
  <c r="D77" i="2" s="1"/>
  <c r="D16" i="2" s="1"/>
  <c r="E79" i="2"/>
  <c r="E78" i="2" s="1"/>
  <c r="F79" i="2"/>
  <c r="F78" i="2" s="1"/>
  <c r="G79" i="2"/>
  <c r="G78" i="2" s="1"/>
  <c r="H79" i="2"/>
  <c r="H78" i="2" s="1"/>
  <c r="D74" i="2"/>
  <c r="D15" i="2" s="1"/>
  <c r="E74" i="2"/>
  <c r="E15" i="2" s="1"/>
  <c r="F74" i="2"/>
  <c r="F15" i="2" s="1"/>
  <c r="G74" i="2"/>
  <c r="H74" i="2"/>
  <c r="H15" i="2" s="1"/>
  <c r="D72" i="2"/>
  <c r="D71" i="2" s="1"/>
  <c r="D11" i="2" s="1"/>
  <c r="E72" i="2"/>
  <c r="E71" i="2" s="1"/>
  <c r="E11" i="2" s="1"/>
  <c r="F72" i="2"/>
  <c r="F71" i="2" s="1"/>
  <c r="F11" i="2" s="1"/>
  <c r="G72" i="2"/>
  <c r="G71" i="2" s="1"/>
  <c r="G11" i="2" s="1"/>
  <c r="H72" i="2"/>
  <c r="H71" i="2" s="1"/>
  <c r="H11" i="2" s="1"/>
  <c r="D68" i="2"/>
  <c r="E68" i="2"/>
  <c r="F68" i="2"/>
  <c r="G68" i="2"/>
  <c r="H68" i="2"/>
  <c r="D60" i="2"/>
  <c r="E60" i="2"/>
  <c r="F60" i="2"/>
  <c r="G60" i="2"/>
  <c r="H60" i="2"/>
  <c r="D58" i="2"/>
  <c r="E58" i="2"/>
  <c r="F58" i="2"/>
  <c r="G58" i="2"/>
  <c r="H58" i="2"/>
  <c r="D36" i="2"/>
  <c r="E36" i="2"/>
  <c r="F36" i="2"/>
  <c r="G36" i="2"/>
  <c r="H36" i="2"/>
  <c r="D34" i="2"/>
  <c r="E34" i="2"/>
  <c r="F34" i="2"/>
  <c r="G34" i="2"/>
  <c r="H34" i="2"/>
  <c r="G15" i="2"/>
  <c r="D24" i="2"/>
  <c r="E24" i="2"/>
  <c r="F24" i="2"/>
  <c r="G24" i="2"/>
  <c r="H24" i="2"/>
  <c r="C234" i="2"/>
  <c r="C225" i="2"/>
  <c r="C214" i="2"/>
  <c r="C192" i="2"/>
  <c r="C182" i="2"/>
  <c r="C181" i="2" s="1"/>
  <c r="C138" i="2"/>
  <c r="C36" i="2"/>
  <c r="C110" i="1"/>
  <c r="D110" i="1"/>
  <c r="E110" i="1"/>
  <c r="F110" i="1"/>
  <c r="C108" i="1"/>
  <c r="C107" i="1" s="1"/>
  <c r="C106" i="1" s="1"/>
  <c r="D108" i="1"/>
  <c r="D107" i="1" s="1"/>
  <c r="D106" i="1" s="1"/>
  <c r="E108" i="1"/>
  <c r="E107" i="1" s="1"/>
  <c r="E106" i="1" s="1"/>
  <c r="F108" i="1"/>
  <c r="F107" i="1" s="1"/>
  <c r="F106" i="1" s="1"/>
  <c r="C103" i="1"/>
  <c r="D103" i="1"/>
  <c r="E103" i="1"/>
  <c r="F103" i="1"/>
  <c r="C99" i="1"/>
  <c r="D99" i="1"/>
  <c r="E99" i="1"/>
  <c r="F99" i="1"/>
  <c r="C96" i="1"/>
  <c r="C95" i="1" s="1"/>
  <c r="D96" i="1"/>
  <c r="E96" i="1"/>
  <c r="E95" i="1" s="1"/>
  <c r="F96" i="1"/>
  <c r="F95" i="1" s="1"/>
  <c r="C93" i="1"/>
  <c r="D93" i="1"/>
  <c r="E93" i="1"/>
  <c r="F93" i="1"/>
  <c r="C91" i="1"/>
  <c r="C90" i="1" s="1"/>
  <c r="D91" i="1"/>
  <c r="D90" i="1" s="1"/>
  <c r="E91" i="1"/>
  <c r="E90" i="1" s="1"/>
  <c r="F91" i="1"/>
  <c r="F90" i="1" s="1"/>
  <c r="C81" i="1"/>
  <c r="D81" i="1"/>
  <c r="E81" i="1"/>
  <c r="F81" i="1"/>
  <c r="C68" i="1"/>
  <c r="C67" i="1" s="1"/>
  <c r="C66" i="1" s="1"/>
  <c r="D68" i="1"/>
  <c r="D67" i="1" s="1"/>
  <c r="D66" i="1" s="1"/>
  <c r="E68" i="1"/>
  <c r="F68" i="1"/>
  <c r="C64" i="1"/>
  <c r="D64" i="1"/>
  <c r="E64" i="1"/>
  <c r="F64" i="1"/>
  <c r="C59" i="1"/>
  <c r="C58" i="1" s="1"/>
  <c r="D59" i="1"/>
  <c r="D58" i="1" s="1"/>
  <c r="E59" i="1"/>
  <c r="E58" i="1" s="1"/>
  <c r="F59" i="1"/>
  <c r="F58" i="1" s="1"/>
  <c r="C56" i="1"/>
  <c r="D56" i="1"/>
  <c r="E56" i="1"/>
  <c r="F56" i="1"/>
  <c r="C54" i="1"/>
  <c r="C53" i="1" s="1"/>
  <c r="D54" i="1"/>
  <c r="D53" i="1" s="1"/>
  <c r="E54" i="1"/>
  <c r="E53" i="1" s="1"/>
  <c r="F54" i="1"/>
  <c r="F53" i="1" s="1"/>
  <c r="C29" i="1"/>
  <c r="C28" i="1" s="1"/>
  <c r="D29" i="1"/>
  <c r="E29" i="1"/>
  <c r="E28" i="1" s="1"/>
  <c r="F29" i="1"/>
  <c r="F28" i="1" s="1"/>
  <c r="C24" i="1"/>
  <c r="D24" i="1"/>
  <c r="E24" i="1"/>
  <c r="F24" i="1"/>
  <c r="C16" i="1"/>
  <c r="C15" i="1" s="1"/>
  <c r="D16" i="1"/>
  <c r="D15" i="1" s="1"/>
  <c r="E16" i="1"/>
  <c r="E15" i="1" s="1"/>
  <c r="F16" i="1"/>
  <c r="C9" i="1"/>
  <c r="D9" i="1"/>
  <c r="E9" i="1"/>
  <c r="F9" i="1"/>
  <c r="C292" i="2"/>
  <c r="C291" i="2" s="1"/>
  <c r="C290" i="2" s="1"/>
  <c r="C289" i="2" s="1"/>
  <c r="C280" i="2"/>
  <c r="C276" i="2"/>
  <c r="C269" i="2"/>
  <c r="C268" i="2"/>
  <c r="C267" i="2" s="1"/>
  <c r="C266" i="2" s="1"/>
  <c r="C265" i="2" s="1"/>
  <c r="C264" i="2" s="1"/>
  <c r="C259" i="2"/>
  <c r="C255" i="2" s="1"/>
  <c r="C254" i="2" s="1"/>
  <c r="C252" i="2"/>
  <c r="C18" i="2" s="1"/>
  <c r="C242" i="2"/>
  <c r="C237" i="2"/>
  <c r="C231" i="2"/>
  <c r="C219" i="2"/>
  <c r="C208" i="2"/>
  <c r="C205" i="2"/>
  <c r="C197" i="2"/>
  <c r="C176" i="2"/>
  <c r="C172" i="2"/>
  <c r="C167" i="2"/>
  <c r="C163" i="2"/>
  <c r="C157" i="2"/>
  <c r="C149" i="2"/>
  <c r="C146" i="2"/>
  <c r="C143" i="2"/>
  <c r="C132" i="2"/>
  <c r="C128" i="2"/>
  <c r="C125" i="2"/>
  <c r="C122" i="2"/>
  <c r="C119" i="2"/>
  <c r="C116" i="2"/>
  <c r="C113" i="2"/>
  <c r="C110" i="2"/>
  <c r="C107" i="2"/>
  <c r="C98" i="2"/>
  <c r="C97" i="2" s="1"/>
  <c r="C94" i="2"/>
  <c r="C79" i="2"/>
  <c r="C78" i="2" s="1"/>
  <c r="C77" i="2" s="1"/>
  <c r="C16" i="2" s="1"/>
  <c r="C74" i="2"/>
  <c r="C15" i="2" s="1"/>
  <c r="C72" i="2"/>
  <c r="C71" i="2" s="1"/>
  <c r="C11" i="2" s="1"/>
  <c r="C68" i="2"/>
  <c r="C60" i="2"/>
  <c r="C58" i="2"/>
  <c r="C34" i="2"/>
  <c r="C24" i="2"/>
  <c r="E162" i="2" l="1"/>
  <c r="D202" i="2"/>
  <c r="E202" i="2"/>
  <c r="E180" i="2" s="1"/>
  <c r="G12" i="2"/>
  <c r="F15" i="1"/>
  <c r="F14" i="1" s="1"/>
  <c r="H131" i="2"/>
  <c r="H106" i="2" s="1"/>
  <c r="D131" i="2"/>
  <c r="D95" i="1"/>
  <c r="E275" i="2"/>
  <c r="E14" i="2" s="1"/>
  <c r="C224" i="2"/>
  <c r="C223" i="2" s="1"/>
  <c r="G275" i="2"/>
  <c r="G14" i="2" s="1"/>
  <c r="F67" i="1"/>
  <c r="F66" i="1" s="1"/>
  <c r="E67" i="1"/>
  <c r="E66" i="1" s="1"/>
  <c r="F224" i="2"/>
  <c r="E131" i="2"/>
  <c r="E106" i="2" s="1"/>
  <c r="F162" i="2"/>
  <c r="F142" i="2" s="1"/>
  <c r="F202" i="2"/>
  <c r="F180" i="2" s="1"/>
  <c r="F23" i="2"/>
  <c r="F9" i="2" s="1"/>
  <c r="G131" i="2"/>
  <c r="G106" i="2" s="1"/>
  <c r="G162" i="2"/>
  <c r="G142" i="2" s="1"/>
  <c r="F275" i="2"/>
  <c r="F14" i="2" s="1"/>
  <c r="G286" i="2"/>
  <c r="G285" i="2" s="1"/>
  <c r="G284" i="2" s="1"/>
  <c r="G288" i="2"/>
  <c r="G287" i="2" s="1"/>
  <c r="H288" i="2"/>
  <c r="H287" i="2" s="1"/>
  <c r="H286" i="2"/>
  <c r="H285" i="2" s="1"/>
  <c r="H284" i="2" s="1"/>
  <c r="F286" i="2"/>
  <c r="F285" i="2" s="1"/>
  <c r="F284" i="2" s="1"/>
  <c r="F288" i="2"/>
  <c r="F287" i="2" s="1"/>
  <c r="E288" i="2"/>
  <c r="E287" i="2" s="1"/>
  <c r="E286" i="2"/>
  <c r="E285" i="2" s="1"/>
  <c r="E284" i="2" s="1"/>
  <c r="D288" i="2"/>
  <c r="D287" i="2" s="1"/>
  <c r="D286" i="2"/>
  <c r="D285" i="2" s="1"/>
  <c r="D284" i="2" s="1"/>
  <c r="E265" i="2"/>
  <c r="E264" i="2" s="1"/>
  <c r="E13" i="2"/>
  <c r="G265" i="2"/>
  <c r="G264" i="2" s="1"/>
  <c r="G13" i="2"/>
  <c r="H265" i="2"/>
  <c r="H264" i="2" s="1"/>
  <c r="H13" i="2"/>
  <c r="F13" i="2"/>
  <c r="F265" i="2"/>
  <c r="F264" i="2" s="1"/>
  <c r="D265" i="2"/>
  <c r="D264" i="2" s="1"/>
  <c r="D13" i="2"/>
  <c r="F223" i="2"/>
  <c r="E224" i="2"/>
  <c r="E223" i="2" s="1"/>
  <c r="H224" i="2"/>
  <c r="H223" i="2" s="1"/>
  <c r="D224" i="2"/>
  <c r="D223" i="2" s="1"/>
  <c r="G224" i="2"/>
  <c r="G223" i="2" s="1"/>
  <c r="H180" i="2"/>
  <c r="D180" i="2"/>
  <c r="G202" i="2"/>
  <c r="G180" i="2" s="1"/>
  <c r="H77" i="2"/>
  <c r="H16" i="2" s="1"/>
  <c r="H17" i="2"/>
  <c r="F77" i="2"/>
  <c r="F16" i="2" s="1"/>
  <c r="F17" i="2"/>
  <c r="E90" i="2"/>
  <c r="D90" i="2"/>
  <c r="F131" i="2"/>
  <c r="F106" i="2" s="1"/>
  <c r="H23" i="2"/>
  <c r="H9" i="2" s="1"/>
  <c r="D23" i="2"/>
  <c r="D9" i="2" s="1"/>
  <c r="D17" i="2"/>
  <c r="H90" i="2"/>
  <c r="H142" i="2"/>
  <c r="D142" i="2"/>
  <c r="D106" i="2"/>
  <c r="E142" i="2"/>
  <c r="G90" i="2"/>
  <c r="F90" i="2"/>
  <c r="G17" i="2"/>
  <c r="G77" i="2"/>
  <c r="G16" i="2" s="1"/>
  <c r="E77" i="2"/>
  <c r="E16" i="2" s="1"/>
  <c r="E17" i="2"/>
  <c r="E23" i="2"/>
  <c r="G23" i="2"/>
  <c r="G9" i="2" s="1"/>
  <c r="C102" i="1"/>
  <c r="F102" i="1"/>
  <c r="E102" i="1"/>
  <c r="D102" i="1"/>
  <c r="C202" i="2"/>
  <c r="C180" i="2" s="1"/>
  <c r="C131" i="2"/>
  <c r="C106" i="2" s="1"/>
  <c r="C275" i="2"/>
  <c r="C14" i="2" s="1"/>
  <c r="C162" i="2"/>
  <c r="C142" i="2" s="1"/>
  <c r="C13" i="2"/>
  <c r="C253" i="2"/>
  <c r="C12" i="2" s="1"/>
  <c r="C288" i="2"/>
  <c r="C287" i="2" s="1"/>
  <c r="C286" i="2"/>
  <c r="C285" i="2" s="1"/>
  <c r="C284" i="2" s="1"/>
  <c r="C23" i="2"/>
  <c r="C9" i="2" s="1"/>
  <c r="C90" i="2"/>
  <c r="F52" i="1"/>
  <c r="E52" i="1"/>
  <c r="D52" i="1"/>
  <c r="C52" i="1"/>
  <c r="E14" i="1"/>
  <c r="D14" i="1"/>
  <c r="D8" i="1" s="1"/>
  <c r="C14" i="1"/>
  <c r="C17" i="2"/>
  <c r="F8" i="1" l="1"/>
  <c r="F7" i="1" s="1"/>
  <c r="E8" i="1"/>
  <c r="E7" i="1" s="1"/>
  <c r="D7" i="1"/>
  <c r="D89" i="2"/>
  <c r="D88" i="2" s="1"/>
  <c r="D52" i="2" s="1"/>
  <c r="D44" i="2" s="1"/>
  <c r="D43" i="2" s="1"/>
  <c r="D22" i="2" s="1"/>
  <c r="D21" i="2" s="1"/>
  <c r="H89" i="2"/>
  <c r="H88" i="2" s="1"/>
  <c r="H52" i="2" s="1"/>
  <c r="H44" i="2" s="1"/>
  <c r="H43" i="2" s="1"/>
  <c r="H86" i="2" s="1"/>
  <c r="F89" i="2"/>
  <c r="F88" i="2" s="1"/>
  <c r="F52" i="2" s="1"/>
  <c r="F44" i="2" s="1"/>
  <c r="F43" i="2" s="1"/>
  <c r="F10" i="2" s="1"/>
  <c r="F20" i="2" s="1"/>
  <c r="F19" i="2" s="1"/>
  <c r="E89" i="2"/>
  <c r="E88" i="2" s="1"/>
  <c r="E52" i="2" s="1"/>
  <c r="E44" i="2" s="1"/>
  <c r="E43" i="2" s="1"/>
  <c r="E10" i="2" s="1"/>
  <c r="G89" i="2"/>
  <c r="G88" i="2" s="1"/>
  <c r="E9" i="2"/>
  <c r="C8" i="1"/>
  <c r="C7" i="1" s="1"/>
  <c r="C89" i="2"/>
  <c r="C88" i="2" s="1"/>
  <c r="C52" i="2" s="1"/>
  <c r="C44" i="2" s="1"/>
  <c r="C43" i="2" s="1"/>
  <c r="C86" i="2" s="1"/>
  <c r="G7" i="1" l="1"/>
  <c r="G52" i="2"/>
  <c r="G44" i="2" s="1"/>
  <c r="G43" i="2" s="1"/>
  <c r="G22" i="2" s="1"/>
  <c r="G21" i="2" s="1"/>
  <c r="E8" i="2"/>
  <c r="E7" i="2" s="1"/>
  <c r="D86" i="2"/>
  <c r="D10" i="2"/>
  <c r="D20" i="2" s="1"/>
  <c r="D19" i="2" s="1"/>
  <c r="F8" i="2"/>
  <c r="F7" i="2" s="1"/>
  <c r="F86" i="2"/>
  <c r="E22" i="2"/>
  <c r="E21" i="2" s="1"/>
  <c r="F22" i="2"/>
  <c r="F21" i="2" s="1"/>
  <c r="H22" i="2"/>
  <c r="H21" i="2" s="1"/>
  <c r="H10" i="2"/>
  <c r="E86" i="2"/>
  <c r="E20" i="2"/>
  <c r="E19" i="2" s="1"/>
  <c r="C10" i="2"/>
  <c r="C22" i="2"/>
  <c r="C21" i="2" s="1"/>
  <c r="G10" i="2" l="1"/>
  <c r="G86" i="2"/>
  <c r="H20" i="2"/>
  <c r="H19" i="2" s="1"/>
  <c r="D8" i="2"/>
  <c r="D7" i="2" s="1"/>
  <c r="H8" i="2"/>
  <c r="H7" i="2" s="1"/>
  <c r="C20" i="2"/>
  <c r="C19" i="2" s="1"/>
  <c r="C8" i="2"/>
  <c r="C7" i="2" s="1"/>
  <c r="G8" i="2" l="1"/>
  <c r="G7" i="2" s="1"/>
  <c r="G20" i="2"/>
  <c r="G19" i="2" s="1"/>
</calcChain>
</file>

<file path=xl/sharedStrings.xml><?xml version="1.0" encoding="utf-8"?>
<sst xmlns="http://schemas.openxmlformats.org/spreadsheetml/2006/main" count="651" uniqueCount="529">
  <si>
    <t xml:space="preserve">lei </t>
  </si>
  <si>
    <t>Cod</t>
  </si>
  <si>
    <t>Denumire indicator</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</si>
  <si>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</si>
  <si>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</si>
  <si>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</si>
  <si>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</si>
  <si>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</si>
  <si>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</si>
  <si>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</si>
  <si>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</si>
  <si>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</si>
  <si>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</si>
  <si>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</si>
  <si>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</si>
  <si>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</si>
  <si>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</si>
  <si>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</si>
  <si>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</si>
  <si>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</si>
  <si>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</si>
  <si>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</si>
  <si>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</si>
  <si>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</si>
  <si>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</si>
  <si>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</si>
  <si>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</si>
  <si>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</si>
  <si>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</si>
  <si>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</si>
  <si>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</si>
  <si>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</si>
  <si>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</si>
  <si>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</si>
  <si>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</si>
  <si>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</si>
  <si>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</si>
  <si>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</si>
  <si>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</si>
  <si>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20.05.03.07</t>
  </si>
  <si>
    <t>Contributia de asigurari sociale de sanatate suportata de angajatorul/platitorul de venit dupa caz</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</si>
  <si>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</si>
  <si>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</si>
  <si>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</si>
  <si>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</si>
  <si>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</si>
  <si>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</si>
  <si>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</si>
  <si>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</si>
  <si>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</si>
  <si>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</si>
  <si>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</si>
  <si>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</si>
  <si>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</si>
  <si>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</si>
  <si>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</si>
  <si>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</si>
  <si>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</si>
  <si>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</si>
  <si>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</si>
  <si>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</si>
  <si>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</si>
  <si>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</si>
  <si>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</si>
  <si>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</si>
  <si>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</si>
  <si>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</si>
  <si>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</si>
  <si>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</si>
  <si>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</si>
  <si>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</si>
  <si>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</si>
  <si>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</si>
  <si>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</si>
  <si>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</si>
  <si>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</si>
  <si>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</si>
  <si>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</si>
  <si>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</si>
  <si>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</si>
  <si>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</si>
  <si>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</si>
  <si>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</si>
  <si>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</si>
  <si>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</si>
  <si>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</si>
  <si>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</si>
  <si>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</si>
  <si>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</si>
  <si>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</si>
  <si>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</si>
  <si>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</si>
  <si>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</si>
  <si>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</si>
  <si>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</si>
  <si>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</si>
  <si>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</si>
  <si>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</si>
  <si>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</si>
  <si>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</si>
  <si>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</si>
  <si>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</si>
  <si>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</si>
  <si>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</si>
  <si>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</si>
  <si>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</si>
  <si>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</si>
  <si>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</si>
  <si>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</si>
  <si>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</si>
  <si>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</si>
  <si>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</si>
  <si>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</si>
  <si>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36.05.01.01</t>
  </si>
  <si>
    <t>Venituri din aplicarea prescriptiei extinctive</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</si>
  <si>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</si>
  <si>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</si>
  <si>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</si>
  <si>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</si>
  <si>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</si>
  <si>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</si>
  <si>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</si>
  <si>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</si>
  <si>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</si>
  <si>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</si>
  <si>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</si>
  <si>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</si>
  <si>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</si>
  <si>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</si>
  <si>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</si>
  <si>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</si>
  <si>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</si>
  <si>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</si>
  <si>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</si>
  <si>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</si>
  <si>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</si>
  <si>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</si>
  <si>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</si>
  <si>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</si>
  <si>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</si>
  <si>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</si>
  <si>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</si>
  <si>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</si>
  <si>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</si>
  <si>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</si>
  <si>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</si>
  <si>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</si>
  <si>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</si>
  <si>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</si>
  <si>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</si>
  <si>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</si>
  <si>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</si>
  <si>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</si>
  <si>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</si>
  <si>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</si>
  <si>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</si>
  <si>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</si>
  <si>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</si>
  <si>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</si>
  <si>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</si>
  <si>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</si>
  <si>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</si>
  <si>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</si>
  <si>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</si>
  <si>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</si>
  <si>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</si>
  <si>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</si>
  <si>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</si>
  <si>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</si>
  <si>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</si>
  <si>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</si>
  <si>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</si>
  <si>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</si>
  <si>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45.05.01</t>
  </si>
  <si>
    <t>Fondul European de Dezvoltare Regionala</t>
  </si>
  <si>
    <t>45.05.01.01</t>
  </si>
  <si>
    <t>Sume primite in contul platilor efectuate in AN CURENT</t>
  </si>
  <si>
    <t>45.05.02</t>
  </si>
  <si>
    <t>Fondul Social European (FSE)</t>
  </si>
  <si>
    <t>45.05.02.02</t>
  </si>
  <si>
    <t>Sume primite in contul platilor efectuate in ANII ANTERIORI</t>
  </si>
  <si>
    <t>48.05</t>
  </si>
  <si>
    <t>48.05.02</t>
  </si>
  <si>
    <t>48.05.02.01</t>
  </si>
  <si>
    <t>Sume primite in contul platilor efectuate in anul curent</t>
  </si>
  <si>
    <t>48.05.02.02</t>
  </si>
  <si>
    <t>Sume primite in contul platilor efectuate in anul precedent</t>
  </si>
  <si>
    <t>48.05.15</t>
  </si>
  <si>
    <t>48.05.15.01</t>
  </si>
  <si>
    <t>48.05.15.02</t>
  </si>
  <si>
    <t>08</t>
  </si>
  <si>
    <t>FONDURI EXTERNE NERAMBURSABILE
TOTAL VENITURI</t>
  </si>
  <si>
    <t>48.08</t>
  </si>
  <si>
    <t>48.08.15</t>
  </si>
  <si>
    <t>Alte programe comunitare finantate in perioada 2014-2020 (APC)</t>
  </si>
  <si>
    <t>48.19.03</t>
  </si>
  <si>
    <t>Mecanismul pentru interconectarea Europei</t>
  </si>
  <si>
    <t xml:space="preserve">III.  OPERATIUNI FINANCIARE </t>
  </si>
  <si>
    <t>40.08</t>
  </si>
  <si>
    <t>Incasari din rambursarea imprumuturilor acordate</t>
  </si>
  <si>
    <t>40.08.15</t>
  </si>
  <si>
    <t>Sume utilizate din excedentul anului precedent pentru efectuarea de cheltuieli</t>
  </si>
  <si>
    <t>40.08.15.03</t>
  </si>
  <si>
    <t>Sume utilizate de alte instituţii din excedentul anului precedent</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</si>
  <si>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</si>
  <si>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</si>
  <si>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</si>
  <si>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</si>
  <si>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</si>
  <si>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</si>
  <si>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</si>
  <si>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</si>
  <si>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</si>
  <si>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</si>
  <si>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50. 05</t>
  </si>
  <si>
    <t xml:space="preserve">CHELTUIELI- TOTAL      </t>
  </si>
  <si>
    <t>50.05.01</t>
  </si>
  <si>
    <t>CHELTUIELI CURENTE</t>
  </si>
  <si>
    <t>50.05.10</t>
  </si>
  <si>
    <t>TITLUL I CHELTUIELI DE PERSONAL</t>
  </si>
  <si>
    <t>50.05.20</t>
  </si>
  <si>
    <t>TITLUL II BUNURI SI SERVICII</t>
  </si>
  <si>
    <t>50.05.30</t>
  </si>
  <si>
    <t>TITLUL III DOBANZI</t>
  </si>
  <si>
    <t>66.05.51</t>
  </si>
  <si>
    <t>TITLUL VI TRANSFERURI INTRE UNITATI ALE ADMINISTRATIEI PUBLICE</t>
  </si>
  <si>
    <t>50.05.57</t>
  </si>
  <si>
    <t>TITLUL IX ASISTENTA SOCIALA</t>
  </si>
  <si>
    <t>50.05.58</t>
  </si>
  <si>
    <t>TITLUL X PROIECTE CU FINANTARE DIN FONDURI EXTERNE NERAMBURSABILE AFERENTE CADRULUI FINANCIAR 2014-2020</t>
  </si>
  <si>
    <t>50.05.59</t>
  </si>
  <si>
    <t xml:space="preserve">TITLUL XI ALTE CHELTUIELI </t>
  </si>
  <si>
    <t>50.05.70</t>
  </si>
  <si>
    <t>CHELTUIELI DE CAPITAL</t>
  </si>
  <si>
    <t>50.05.71</t>
  </si>
  <si>
    <t>TITLUL XV ACTIVE NEFINANCIARE</t>
  </si>
  <si>
    <t>50.05.85</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</si>
  <si>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</si>
  <si>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</si>
  <si>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</si>
  <si>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</si>
  <si>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</si>
  <si>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</si>
  <si>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</si>
  <si>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</si>
  <si>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</si>
  <si>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</si>
  <si>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</si>
  <si>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</si>
  <si>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66.05.10.01.05</t>
  </si>
  <si>
    <t>Sporuri pentru conditii de munca</t>
  </si>
  <si>
    <t>66.05.10.01.06</t>
  </si>
  <si>
    <t>Alte sporuri</t>
  </si>
  <si>
    <t>66.05.10.01.12</t>
  </si>
  <si>
    <t>Indemnizatii platite unor persoane din afara unitatii</t>
  </si>
  <si>
    <t>66.05.10.01.13</t>
  </si>
  <si>
    <t>Indemnizatii de delegare</t>
  </si>
  <si>
    <t>66.05.10.01.14</t>
  </si>
  <si>
    <t>Indemnizatii de detasare</t>
  </si>
  <si>
    <t>66.05.10.01.17</t>
  </si>
  <si>
    <t>Indemnizatii de hrana</t>
  </si>
  <si>
    <t>66.05.10.01.30</t>
  </si>
  <si>
    <t>Alte drepturi salariale in bani</t>
  </si>
  <si>
    <t xml:space="preserve">   ~ hotarari judecatoresti</t>
  </si>
  <si>
    <t>66.05.10.01.02</t>
  </si>
  <si>
    <t>Cheltuieli salariale in natura</t>
  </si>
  <si>
    <t>66.05.10.01.02.06</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</si>
  <si>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</si>
  <si>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</si>
  <si>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</si>
  <si>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</si>
  <si>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</si>
  <si>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</si>
  <si>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</si>
  <si>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</si>
  <si>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</si>
  <si>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</si>
  <si>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</si>
  <si>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</si>
  <si>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66.05.10.03.07</t>
  </si>
  <si>
    <t>Contributia asiguratorie pentru munca</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</si>
  <si>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</si>
  <si>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</si>
  <si>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</si>
  <si>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</si>
  <si>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</si>
  <si>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</si>
  <si>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</si>
  <si>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</si>
  <si>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</si>
  <si>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</si>
  <si>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</si>
  <si>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</si>
  <si>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</si>
  <si>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</si>
  <si>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</si>
  <si>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</si>
  <si>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</si>
  <si>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</si>
  <si>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</si>
  <si>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66.05.20.01.09.2</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</si>
  <si>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</si>
  <si>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</si>
  <si>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</si>
  <si>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</si>
  <si>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</si>
  <si>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</si>
  <si>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</si>
  <si>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</si>
  <si>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</si>
  <si>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</si>
  <si>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</si>
  <si>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</si>
  <si>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</si>
  <si>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</si>
  <si>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</si>
  <si>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</si>
  <si>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</si>
  <si>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</si>
  <si>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</si>
  <si>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</si>
  <si>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</si>
  <si>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</si>
  <si>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</si>
  <si>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</si>
  <si>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</si>
  <si>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66.05.20.25</t>
  </si>
  <si>
    <t>Cheltuieli judiciare si extrajudiciare derivate din actiuni in reprezentarea intereselor statului, potrivit dispozitiilor legale</t>
  </si>
  <si>
    <t>66.05.20.30</t>
  </si>
  <si>
    <t>Alte cheltuieli</t>
  </si>
  <si>
    <t>66.05.20.30.04</t>
  </si>
  <si>
    <t>Chirii</t>
  </si>
  <si>
    <t>66.05.20.30.30</t>
  </si>
  <si>
    <t>Alte cheltuieli cu bunuri si servicii</t>
  </si>
  <si>
    <t>66.05.30</t>
  </si>
  <si>
    <t>66.05.30.03</t>
  </si>
  <si>
    <t>Alte dobanzi</t>
  </si>
  <si>
    <t>66.05.30.03.02</t>
  </si>
  <si>
    <t>Dobanda datorata trezoreriei statului</t>
  </si>
  <si>
    <t>50.00.59</t>
  </si>
  <si>
    <t>50.00.59.17</t>
  </si>
  <si>
    <t>Despagubiri civile</t>
  </si>
  <si>
    <t>50.00.59.40</t>
  </si>
  <si>
    <t>Sume aferente persoanelor cu handicap neincadrate</t>
  </si>
  <si>
    <t>66.05.70</t>
  </si>
  <si>
    <t>66.05.71</t>
  </si>
  <si>
    <t>66.05.71.01</t>
  </si>
  <si>
    <t>Active fixe</t>
  </si>
  <si>
    <t>66.05.71.01.01</t>
  </si>
  <si>
    <t>Constructii</t>
  </si>
  <si>
    <t>66.05.71.01.02</t>
  </si>
  <si>
    <t>Masini, echipamente si mijloace de transport</t>
  </si>
  <si>
    <t>66.05.71.01.03</t>
  </si>
  <si>
    <t>Mobilier, aparatura birotica si alte active corporale</t>
  </si>
  <si>
    <t>66.05.71.01.30</t>
  </si>
  <si>
    <t>Alte active fixe</t>
  </si>
  <si>
    <t>66.05.71.03</t>
  </si>
  <si>
    <t>Reparatii capitale aferente activelor fixe</t>
  </si>
  <si>
    <t>Administratia centrala</t>
  </si>
  <si>
    <t>66.05.02</t>
  </si>
  <si>
    <t>Servicii publice descentralizate, din care:</t>
  </si>
  <si>
    <t xml:space="preserve"> Plati efectuate in anii precedenti si recuperate in anul curent</t>
  </si>
  <si>
    <t>66.05.20.01.09.1</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</si>
  <si>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</si>
  <si>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</si>
  <si>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</si>
  <si>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</si>
  <si>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</si>
  <si>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</si>
  <si>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contributia personala pentru medicamentele acordate in tratamentul ambulatoriu persoanelor care beneficiaza de OUG 15/2022, cu modificarile si completarile ulterioare</t>
  </si>
  <si>
    <t>~sume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</si>
  <si>
    <t xml:space="preserve">    ~  cost volum-rezultat, din care:</t>
  </si>
  <si>
    <t xml:space="preserve"> - activitatea curenta</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</si>
  <si>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</si>
  <si>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</si>
  <si>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</si>
  <si>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</si>
  <si>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</si>
  <si>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</si>
  <si>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</si>
  <si>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</si>
  <si>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</si>
  <si>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</si>
  <si>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</si>
  <si>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</si>
  <si>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</si>
  <si>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</si>
  <si>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</si>
  <si>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</si>
  <si>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</si>
  <si>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</si>
  <si>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 (purpura trombocitopenica)</t>
  </si>
  <si>
    <t>Programul national de tratament pentru boli rare (alte medicamente circuit inchis)</t>
  </si>
  <si>
    <t xml:space="preserve">  -  Programul national de tratament pentru boli rare (mucoviscidoza)</t>
  </si>
  <si>
    <t>Programul national de tratament al bolilor neurologice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</si>
  <si>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</si>
  <si>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</si>
  <si>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</si>
  <si>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</si>
  <si>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</si>
  <si>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</si>
  <si>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</si>
  <si>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</si>
  <si>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</si>
  <si>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</si>
  <si>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</si>
  <si>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</si>
  <si>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</si>
  <si>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</si>
  <si>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</si>
  <si>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</si>
  <si>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</si>
  <si>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</si>
  <si>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</si>
  <si>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</si>
  <si>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</si>
  <si>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t>
  </si>
  <si>
    <t>per capita</t>
  </si>
  <si>
    <t>per servicii</t>
  </si>
  <si>
    <t xml:space="preserve">  - centre de permanenta</t>
  </si>
  <si>
    <t xml:space="preserve">   ~ servicii de monitorizare a starii de sanatate a pacientilor in conditiile art.8, alin.3^1-3^3 din Legea nr.136/2020, cu modificarile si completarile ulterioare</t>
  </si>
  <si>
    <t xml:space="preserve">   ~ finantarea activitatii de testare de catre medicii de familie in vederea depistarii infectiei cu SARS-Cov-2 potrivit OUG nr. 3/2021, cu modificarile si completarile ulterioare</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</si>
  <si>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</si>
  <si>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</si>
  <si>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</si>
  <si>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</si>
  <si>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</si>
  <si>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</si>
  <si>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</si>
  <si>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r>
      <t xml:space="preserve">    ~ activitatea curenta</t>
    </r>
    <r>
      <rPr>
        <sz val="10"/>
        <color indexed="9"/>
        <rFont val="Arial"/>
        <family val="2"/>
      </rPr>
      <t/>
    </r>
  </si>
  <si>
    <t xml:space="preserve">    ~ Programul national de PET-CT, din care:</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</si>
  <si>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</si>
  <si>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</si>
  <si>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</si>
  <si>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</si>
  <si>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</si>
  <si>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</si>
  <si>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</si>
  <si>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</si>
  <si>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</si>
  <si>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</si>
  <si>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</si>
  <si>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</si>
  <si>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</si>
  <si>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~sume pentru punerea în aplicare a dispoziţiilor art. 165 alin. ( 1^1)  - (1^3) din Legea nr. 95/2006 ( cf.modificarilor aduse prin Legea nr.109/2022)</t>
  </si>
  <si>
    <t>~ Suma corespunzatoare alocaţiei de hrană din unităţile sanitare publice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</si>
  <si>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</si>
  <si>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</si>
  <si>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</si>
  <si>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</si>
  <si>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</si>
  <si>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</si>
  <si>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</si>
  <si>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</si>
  <si>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66.05.51.01</t>
  </si>
  <si>
    <t>TRANSFERURI CURENTE</t>
  </si>
  <si>
    <t>66.05.51.01.66</t>
  </si>
  <si>
    <t>Transferuri din bugetul fondului national unic de asigurări sociale de sănătate către unitățile sanitare pentru acoperirea creșterilor salariale, din care: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</si>
  <si>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</si>
  <si>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</si>
  <si>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</si>
  <si>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</si>
  <si>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</si>
  <si>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</si>
  <si>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xml:space="preserve"> - influente financiare determinate de cresterile salariale prevazute de art.I, alin.(3) din OUG nr.130/2021 reprezentand majorarea cu 1/4 din diferenţa dintre salariul de bază prevăzut de Legea-cadru nr. 153/2017, cu modificările şi completările ulterioare, pentru anul 2022 şi cel din luna decembrie 2021</t>
  </si>
  <si>
    <t>68.05</t>
  </si>
  <si>
    <t>ASIGURARI SI ASISTENTA SOCIALA</t>
  </si>
  <si>
    <t>68.05.01</t>
  </si>
  <si>
    <t>68.05.57.00</t>
  </si>
  <si>
    <r>
      <t>TITLUL</t>
    </r>
    <r>
      <rPr>
        <b/>
        <i/>
        <sz val="10"/>
        <rFont val="Palatino Linotype"/>
        <family val="1"/>
        <charset val="238"/>
      </rPr>
      <t xml:space="preserve"> IX</t>
    </r>
    <r>
      <rPr>
        <b/>
        <sz val="10"/>
        <rFont val="Palatino Linotype"/>
        <family val="1"/>
        <charset val="238"/>
      </rPr>
      <t xml:space="preserve"> ASISTENTA SOCIALA</t>
    </r>
  </si>
  <si>
    <t>68.05.57.02</t>
  </si>
  <si>
    <t>Ajutoare sociale</t>
  </si>
  <si>
    <t>68.05.57.02.01</t>
  </si>
  <si>
    <t>Ajutoare sociale in numerar</t>
  </si>
  <si>
    <t>68.05.05</t>
  </si>
  <si>
    <t>Asistenta sociala in caz de boli si invaliditati</t>
  </si>
  <si>
    <t>68.05.05.01</t>
  </si>
  <si>
    <t>68.05.06</t>
  </si>
  <si>
    <t xml:space="preserve"> Plati efectuate in anii precedenti si recuperate in anul curent - Asistenta sociala</t>
  </si>
  <si>
    <t>50.05.58.02</t>
  </si>
  <si>
    <t xml:space="preserve">Programe din Fondul  Social European  (FSE) </t>
  </si>
  <si>
    <t>50.05.58.02.01</t>
  </si>
  <si>
    <t>Finantarea nationala</t>
  </si>
  <si>
    <t>50.05.58.02.02</t>
  </si>
  <si>
    <t>Finantarea externa nerambursabila</t>
  </si>
  <si>
    <t>50.05.58.02.03</t>
  </si>
  <si>
    <t>Cheltuieli neeligibile</t>
  </si>
  <si>
    <t>50.05.58.15</t>
  </si>
  <si>
    <t>50.05.58.15.01</t>
  </si>
  <si>
    <t>Finantare nationala</t>
  </si>
  <si>
    <t>50.05.58.15.02</t>
  </si>
  <si>
    <t>Finantare externa nerambursabila</t>
  </si>
  <si>
    <t>50.05.58.15.03</t>
  </si>
  <si>
    <t>50.08</t>
  </si>
  <si>
    <t>FONDURI EXTERNE NERAMBURSABILE</t>
  </si>
  <si>
    <t>50.08.01</t>
  </si>
  <si>
    <t>50.08.58</t>
  </si>
  <si>
    <t>66.08</t>
  </si>
  <si>
    <t>66.08.01</t>
  </si>
  <si>
    <t>66.08.58</t>
  </si>
  <si>
    <t>66.08.58.15</t>
  </si>
  <si>
    <t>66.08.58.15.02</t>
  </si>
  <si>
    <t>66.08.50</t>
  </si>
  <si>
    <t>Alte chelutuieli in domeniul sanatatii</t>
  </si>
  <si>
    <t>66.08.50.50</t>
  </si>
  <si>
    <t>Alte institutii si actiuni sanitare</t>
  </si>
  <si>
    <t xml:space="preserve">       Programul national de sanatate mintala-Subprogramul national de tratament al bolnavilor cu toxicodependeta, precum si de testare a metabolitilor stupefiantelor</t>
  </si>
  <si>
    <t>~ servicii medicale pentru persoanele care nu fac dovada calităţii de asigurat,  prevăzute la art. 232 alin. (3^1) şi art. 261 alin. (1^2) din Legea nr. 95/2006, republicată, cu modificările şi completările ulterioare</t>
  </si>
  <si>
    <t xml:space="preserve">    ~Subprogramul national de servicii conexe acordate persoanelor diagnosticate cu tulburari din spectrul autist</t>
  </si>
  <si>
    <t xml:space="preserve">    ~Subprogramul national de testare genetica</t>
  </si>
  <si>
    <t>~Programul national de endometrioza</t>
  </si>
  <si>
    <t>medici nou veniti</t>
  </si>
  <si>
    <t xml:space="preserve">   - activitate curenta, din care:</t>
  </si>
  <si>
    <t xml:space="preserve">    ~ activitatea curenta, din care:</t>
  </si>
  <si>
    <t>public</t>
  </si>
  <si>
    <t>privat</t>
  </si>
  <si>
    <t>Mecanismul pentru Interconectarea Europei</t>
  </si>
  <si>
    <t>Influente financiare determinate de cresterile salariale prevazute de art.I, alin.(1), din OUG nr.168/2022 cu modificările şi completările ulterioare, reprezentand majorarea,  începând cu data de 1 ianuarie, cu 10% faţă de nivelul acordat pentru luna decembrie 2022, a cuantumului brut al salariilor de bază/soldelor de funcţie/salariilor de funcţie/indemnizaţiilor de încadrare lunară de care beneficiază personalul plătit din fonduri publice, fără a se depăşi valoarea nominală pentru anul 2022 stabilită potrivit anexelor la Legea-cadru nr. 153/2017, cu modificările şi completările ulterioare</t>
  </si>
  <si>
    <t>Asistenta sociala in caz de boli, din care:</t>
  </si>
  <si>
    <t>~persoane fizice</t>
  </si>
  <si>
    <t>Asistenta sociala pentru familie si copii, din care:</t>
  </si>
  <si>
    <t>DIRECTOR GENERAL</t>
  </si>
  <si>
    <t xml:space="preserve">DIRECTOR ECONOMIC </t>
  </si>
  <si>
    <t>SEF SERVICIU BFC</t>
  </si>
  <si>
    <t>DAN STOICA</t>
  </si>
  <si>
    <t xml:space="preserve">EC.EMANOELA DRAGHICI </t>
  </si>
  <si>
    <t>EC.MIHAELA CORINA CHELARU</t>
  </si>
  <si>
    <t>CONT DE EXECUTIE VENITURI AUGUST 2023</t>
  </si>
  <si>
    <t>CONT DE EXECUTIE CHELTUIELI AUGUST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</si>
</sst>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_ ;[Red]\-#,##0.00\ "/>
    <numFmt numFmtId="165" formatCode="#,##0.000"/>
  </numFmts>
  <fonts count="26" x14ac:knownFonts="1">
    <font>
      <sz val="10"/>
      <name val="Arial"/>
      <charset val="238"/>
    </font>
    <font>
      <sz val="10"/>
      <name val="Arial"/>
      <charset val="238"/>
    </font>
    <font>
      <b/>
      <i/>
      <sz val="10"/>
      <name val="Arial"/>
      <family val="2"/>
    </font>
    <font>
      <b/>
      <sz val="10"/>
      <name val="Arial"/>
      <family val="2"/>
    </font>
    <font>
      <sz val="10"/>
      <name val="Arial"/>
      <family val="2"/>
    </font>
    <font>
      <b/>
      <sz val="10"/>
      <name val="Arial"/>
      <family val="2"/>
      <charset val="238"/>
    </font>
    <font>
      <sz val="10"/>
      <name val="Arial"/>
      <family val="2"/>
      <charset val="238"/>
    </font>
    <font>
      <sz val="10"/>
      <color indexed="8"/>
      <name val="Arial"/>
      <family val="2"/>
    </font>
    <font>
      <b/>
      <sz val="10"/>
      <color theme="3"/>
      <name val="Arial"/>
      <family val="2"/>
      <charset val="238"/>
    </font>
    <font>
      <sz val="10"/>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sz val="10"/>
      <name val="Palatino Linotype"/>
      <family val="1"/>
    </font>
    <font>
      <sz val="10"/>
      <name val="Times New Roman CE"/>
      <charset val="238"/>
    </font>
    <font>
      <b/>
      <sz val="10"/>
      <name val="Times New Roman CE"/>
    </font>
    <font>
      <sz val="10"/>
      <name val="Calibri"/>
      <family val="2"/>
      <charset val="238"/>
    </font>
    <font>
      <b/>
      <i/>
      <sz val="12"/>
      <name val="Arial"/>
      <family val="2"/>
    </font>
    <font>
      <b/>
      <i/>
      <sz val="14"/>
      <name val="Palatino Linotype"/>
      <family val="1"/>
      <charset val="238"/>
    </font>
    <font>
      <b/>
      <sz val="10"/>
      <name val="Palatino Linotype"/>
      <family val="1"/>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6" fillId="0" borderId="0"/>
    <xf numFmtId="0" fontId="6" fillId="0" borderId="0"/>
    <xf numFmtId="0" fontId="6" fillId="0" borderId="0"/>
    <xf numFmtId="0" fontId="1" fillId="0" borderId="0"/>
    <xf numFmtId="0" fontId="1" fillId="0" borderId="0"/>
  </cellStyleXfs>
  <cellXfs count="140">
    <xf numFmtId="0" fontId="0" fillId="0" borderId="0" xfId="0"/>
    <xf numFmtId="0" fontId="2" fillId="0" borderId="0" xfId="0" applyFont="1" applyAlignment="1">
      <alignment horizontal="left"/>
    </xf>
    <xf numFmtId="0" fontId="3" fillId="0" borderId="0" xfId="0" applyFont="1" applyAlignment="1">
      <alignment vertical="center" wrapText="1"/>
    </xf>
    <xf numFmtId="0" fontId="3" fillId="0" borderId="0" xfId="0" applyFont="1" applyAlignment="1">
      <alignment horizontal="left"/>
    </xf>
    <xf numFmtId="4" fontId="3" fillId="0" borderId="0" xfId="0" applyNumberFormat="1" applyFont="1"/>
    <xf numFmtId="0" fontId="2" fillId="0" borderId="0" xfId="0" applyFont="1"/>
    <xf numFmtId="0" fontId="4" fillId="0" borderId="0" xfId="0" applyFont="1"/>
    <xf numFmtId="0" fontId="2" fillId="0" borderId="0" xfId="0" applyFont="1" applyAlignment="1">
      <alignment horizontal="center"/>
    </xf>
    <xf numFmtId="2" fontId="3" fillId="0" borderId="1" xfId="0" applyNumberFormat="1" applyFont="1" applyBorder="1" applyAlignment="1">
      <alignment horizontal="center" vertical="center" wrapText="1"/>
    </xf>
    <xf numFmtId="2" fontId="5" fillId="0" borderId="1" xfId="0" applyNumberFormat="1" applyFont="1" applyBorder="1" applyAlignment="1">
      <alignment horizontal="center" vertical="center" wrapText="1"/>
    </xf>
    <xf numFmtId="4" fontId="3" fillId="0" borderId="0" xfId="0" applyNumberFormat="1" applyFont="1" applyAlignment="1">
      <alignment horizontal="center" vertical="center" wrapText="1"/>
    </xf>
    <xf numFmtId="2" fontId="3" fillId="0" borderId="1" xfId="0" applyNumberFormat="1" applyFont="1" applyBorder="1" applyAlignment="1">
      <alignment horizontal="center"/>
    </xf>
    <xf numFmtId="2" fontId="3" fillId="0" borderId="1" xfId="0" applyNumberFormat="1" applyFont="1" applyBorder="1" applyAlignment="1">
      <alignment horizontal="center" wrapText="1"/>
    </xf>
    <xf numFmtId="3" fontId="3" fillId="0" borderId="0" xfId="0" applyNumberFormat="1" applyFont="1" applyAlignment="1">
      <alignment horizontal="center"/>
    </xf>
    <xf numFmtId="3" fontId="4" fillId="0" borderId="0" xfId="0" applyNumberFormat="1" applyFont="1"/>
    <xf numFmtId="2" fontId="3" fillId="0" borderId="1" xfId="0" applyNumberFormat="1" applyFont="1" applyBorder="1" applyAlignment="1">
      <alignment wrapText="1"/>
    </xf>
    <xf numFmtId="4" fontId="3" fillId="0" borderId="1" xfId="0" applyNumberFormat="1" applyFont="1" applyBorder="1"/>
    <xf numFmtId="3" fontId="3" fillId="0" borderId="1" xfId="0" applyNumberFormat="1" applyFont="1" applyBorder="1"/>
    <xf numFmtId="2" fontId="4" fillId="0" borderId="1" xfId="0" applyNumberFormat="1" applyFont="1" applyBorder="1" applyAlignment="1">
      <alignment wrapText="1"/>
    </xf>
    <xf numFmtId="3" fontId="4" fillId="0" borderId="1" xfId="0" applyNumberFormat="1" applyFont="1" applyBorder="1"/>
    <xf numFmtId="4" fontId="5" fillId="0" borderId="1" xfId="0" applyNumberFormat="1" applyFont="1" applyBorder="1"/>
    <xf numFmtId="4" fontId="4" fillId="0" borderId="1" xfId="1" applyNumberFormat="1" applyFont="1" applyBorder="1" applyAlignment="1" applyProtection="1">
      <alignment wrapText="1"/>
      <protection locked="0"/>
    </xf>
    <xf numFmtId="0" fontId="3" fillId="0" borderId="0" xfId="0" applyFont="1"/>
    <xf numFmtId="2" fontId="3" fillId="0" borderId="1" xfId="0" applyNumberFormat="1" applyFont="1" applyBorder="1"/>
    <xf numFmtId="2" fontId="7" fillId="0" borderId="1" xfId="0" applyNumberFormat="1" applyFont="1" applyBorder="1" applyAlignment="1">
      <alignment wrapText="1"/>
    </xf>
    <xf numFmtId="2" fontId="7" fillId="0" borderId="1" xfId="0" applyNumberFormat="1" applyFont="1" applyBorder="1" applyAlignment="1">
      <alignment horizontal="left" wrapText="1"/>
    </xf>
    <xf numFmtId="2" fontId="4" fillId="0" borderId="1" xfId="0" applyNumberFormat="1" applyFont="1" applyBorder="1" applyAlignment="1">
      <alignment horizontal="left" wrapText="1"/>
    </xf>
    <xf numFmtId="2" fontId="4" fillId="0" borderId="1" xfId="2" applyNumberFormat="1" applyFont="1" applyBorder="1" applyAlignment="1">
      <alignment wrapText="1"/>
    </xf>
    <xf numFmtId="4" fontId="4" fillId="0" borderId="0" xfId="0" applyNumberFormat="1" applyFont="1"/>
    <xf numFmtId="2" fontId="4" fillId="0" borderId="1" xfId="0" applyNumberFormat="1" applyFont="1" applyBorder="1" applyAlignment="1">
      <alignment horizontal="left" vertical="center" wrapText="1"/>
    </xf>
    <xf numFmtId="2" fontId="5" fillId="0" borderId="1" xfId="0" applyNumberFormat="1" applyFont="1" applyBorder="1" applyAlignment="1">
      <alignment horizontal="left" vertical="center" wrapText="1"/>
    </xf>
    <xf numFmtId="49" fontId="4" fillId="0" borderId="1" xfId="0" applyNumberFormat="1" applyFont="1" applyBorder="1" applyAlignment="1">
      <alignment horizontal="left" wrapText="1"/>
    </xf>
    <xf numFmtId="2" fontId="5" fillId="0" borderId="1" xfId="0" applyNumberFormat="1" applyFont="1" applyBorder="1" applyAlignment="1">
      <alignment wrapText="1"/>
    </xf>
    <xf numFmtId="2" fontId="8" fillId="0" borderId="1" xfId="0" applyNumberFormat="1" applyFont="1" applyBorder="1" applyAlignment="1">
      <alignment wrapText="1"/>
    </xf>
    <xf numFmtId="2" fontId="8" fillId="0" borderId="1" xfId="0" applyNumberFormat="1" applyFont="1" applyBorder="1"/>
    <xf numFmtId="0" fontId="4" fillId="0" borderId="1" xfId="0" applyFont="1" applyBorder="1"/>
    <xf numFmtId="0" fontId="4" fillId="0" borderId="0" xfId="0" applyFont="1" applyAlignment="1">
      <alignment wrapText="1"/>
    </xf>
    <xf numFmtId="49" fontId="9" fillId="0" borderId="0" xfId="0" applyNumberFormat="1" applyFont="1" applyAlignment="1">
      <alignment vertical="top" wrapText="1"/>
    </xf>
    <xf numFmtId="3" fontId="10" fillId="0" borderId="0" xfId="0" applyNumberFormat="1" applyFont="1" applyAlignment="1">
      <alignment horizontal="center"/>
    </xf>
    <xf numFmtId="3" fontId="9" fillId="0" borderId="0" xfId="0" applyNumberFormat="1" applyFont="1"/>
    <xf numFmtId="0" fontId="9" fillId="0" borderId="0" xfId="0" applyFont="1"/>
    <xf numFmtId="4" fontId="9" fillId="0" borderId="0" xfId="0" applyNumberFormat="1" applyFont="1"/>
    <xf numFmtId="4" fontId="11" fillId="0" borderId="0" xfId="0" applyNumberFormat="1" applyFont="1" applyAlignment="1">
      <alignment wrapText="1"/>
    </xf>
    <xf numFmtId="3" fontId="11" fillId="0" borderId="0" xfId="0" applyNumberFormat="1" applyFont="1" applyAlignment="1">
      <alignment wrapText="1"/>
    </xf>
    <xf numFmtId="49" fontId="11" fillId="0" borderId="1" xfId="0" applyNumberFormat="1" applyFont="1" applyBorder="1" applyAlignment="1">
      <alignment horizontal="center" vertical="center" wrapText="1"/>
    </xf>
    <xf numFmtId="3" fontId="11" fillId="0" borderId="1" xfId="0" applyNumberFormat="1" applyFont="1" applyBorder="1" applyAlignment="1">
      <alignment horizontal="center" vertical="center" wrapText="1"/>
    </xf>
    <xf numFmtId="4" fontId="11" fillId="0" borderId="1" xfId="0" applyNumberFormat="1" applyFont="1" applyBorder="1" applyAlignment="1">
      <alignment horizontal="center" vertical="center" wrapText="1"/>
    </xf>
    <xf numFmtId="0" fontId="9" fillId="0" borderId="0" xfId="0" applyFont="1" applyAlignment="1">
      <alignment horizontal="center" vertical="center" wrapText="1"/>
    </xf>
    <xf numFmtId="49" fontId="11" fillId="0" borderId="1" xfId="0" applyNumberFormat="1" applyFont="1" applyBorder="1" applyAlignment="1">
      <alignment horizontal="center" vertical="top" wrapText="1"/>
    </xf>
    <xf numFmtId="3" fontId="11" fillId="0" borderId="1" xfId="0" applyNumberFormat="1" applyFont="1" applyBorder="1" applyAlignment="1">
      <alignment horizontal="center"/>
    </xf>
    <xf numFmtId="3" fontId="10" fillId="0" borderId="1" xfId="0" applyNumberFormat="1" applyFont="1" applyBorder="1" applyAlignment="1">
      <alignment horizontal="center"/>
    </xf>
    <xf numFmtId="49" fontId="11" fillId="0" borderId="1" xfId="0" applyNumberFormat="1" applyFont="1" applyBorder="1" applyAlignment="1">
      <alignment vertical="top" wrapText="1"/>
    </xf>
    <xf numFmtId="164" fontId="11" fillId="0" borderId="1" xfId="2" applyNumberFormat="1" applyFont="1" applyBorder="1" applyAlignment="1">
      <alignment horizontal="left" wrapText="1"/>
    </xf>
    <xf numFmtId="3" fontId="11" fillId="0" borderId="1" xfId="3" applyNumberFormat="1" applyFont="1" applyBorder="1" applyAlignment="1">
      <alignment horizontal="right" wrapText="1"/>
    </xf>
    <xf numFmtId="0" fontId="11" fillId="0" borderId="0" xfId="0" applyFont="1"/>
    <xf numFmtId="164" fontId="11" fillId="0" borderId="1" xfId="2" applyNumberFormat="1" applyFont="1" applyBorder="1" applyAlignment="1">
      <alignment wrapText="1"/>
    </xf>
    <xf numFmtId="49" fontId="11" fillId="0" borderId="1" xfId="0" applyNumberFormat="1" applyFont="1" applyBorder="1" applyAlignment="1">
      <alignment horizontal="left" vertical="top" wrapText="1"/>
    </xf>
    <xf numFmtId="49" fontId="9" fillId="0" borderId="1" xfId="0" applyNumberFormat="1" applyFont="1" applyBorder="1" applyAlignment="1">
      <alignment vertical="top" wrapText="1"/>
    </xf>
    <xf numFmtId="4" fontId="9" fillId="0" borderId="1" xfId="2" applyNumberFormat="1" applyFont="1" applyBorder="1" applyAlignment="1">
      <alignment wrapText="1"/>
    </xf>
    <xf numFmtId="164" fontId="9" fillId="0" borderId="1" xfId="2" applyNumberFormat="1" applyFont="1" applyBorder="1" applyAlignment="1">
      <alignment wrapText="1"/>
    </xf>
    <xf numFmtId="164" fontId="9" fillId="0" borderId="1" xfId="2" applyNumberFormat="1" applyFont="1" applyBorder="1" applyAlignment="1">
      <alignment horizontal="left" vertical="center" wrapText="1"/>
    </xf>
    <xf numFmtId="0" fontId="12" fillId="0" borderId="0" xfId="0" applyFont="1"/>
    <xf numFmtId="49" fontId="12" fillId="0" borderId="1" xfId="0" applyNumberFormat="1" applyFont="1" applyBorder="1" applyAlignment="1">
      <alignment vertical="top" wrapText="1"/>
    </xf>
    <xf numFmtId="164" fontId="12" fillId="0" borderId="1" xfId="2" applyNumberFormat="1" applyFont="1" applyBorder="1" applyAlignment="1">
      <alignment wrapText="1"/>
    </xf>
    <xf numFmtId="49" fontId="9" fillId="0" borderId="1" xfId="0" applyNumberFormat="1" applyFont="1" applyBorder="1" applyAlignment="1">
      <alignment horizontal="left" vertical="top" wrapText="1"/>
    </xf>
    <xf numFmtId="164" fontId="11" fillId="0" borderId="1" xfId="3" applyNumberFormat="1" applyFont="1" applyBorder="1" applyAlignment="1">
      <alignment wrapText="1"/>
    </xf>
    <xf numFmtId="164" fontId="9" fillId="0" borderId="1" xfId="3" applyNumberFormat="1" applyFont="1" applyBorder="1" applyAlignment="1">
      <alignment wrapText="1"/>
    </xf>
    <xf numFmtId="49" fontId="15" fillId="0" borderId="1" xfId="0" applyNumberFormat="1" applyFont="1" applyBorder="1" applyAlignment="1">
      <alignment vertical="top" wrapText="1"/>
    </xf>
    <xf numFmtId="4" fontId="11" fillId="0" borderId="1" xfId="2" applyNumberFormat="1" applyFont="1" applyBorder="1" applyAlignment="1">
      <alignment wrapText="1"/>
    </xf>
    <xf numFmtId="4" fontId="9" fillId="0" borderId="1" xfId="0" applyNumberFormat="1" applyFont="1" applyBorder="1" applyAlignment="1">
      <alignment wrapText="1"/>
    </xf>
    <xf numFmtId="4" fontId="9" fillId="0" borderId="1" xfId="0" applyNumberFormat="1" applyFont="1" applyBorder="1" applyAlignment="1">
      <alignment horizontal="left" wrapText="1"/>
    </xf>
    <xf numFmtId="4" fontId="11" fillId="0" borderId="1" xfId="0" applyNumberFormat="1" applyFont="1" applyBorder="1" applyAlignment="1">
      <alignment horizontal="left" wrapText="1"/>
    </xf>
    <xf numFmtId="164" fontId="16" fillId="0" borderId="1" xfId="2" applyNumberFormat="1" applyFont="1" applyBorder="1" applyAlignment="1">
      <alignment wrapText="1"/>
    </xf>
    <xf numFmtId="164" fontId="16" fillId="0" borderId="1" xfId="2" applyNumberFormat="1" applyFont="1" applyBorder="1" applyAlignment="1">
      <alignment horizontal="left" vertical="center" wrapText="1"/>
    </xf>
    <xf numFmtId="164" fontId="17" fillId="0" borderId="1" xfId="3" applyNumberFormat="1" applyFont="1" applyBorder="1" applyAlignment="1">
      <alignment horizontal="left" vertical="center" wrapText="1"/>
    </xf>
    <xf numFmtId="164" fontId="16" fillId="0" borderId="1" xfId="3" applyNumberFormat="1" applyFont="1" applyBorder="1" applyAlignment="1">
      <alignment horizontal="left" vertical="center" wrapText="1"/>
    </xf>
    <xf numFmtId="3" fontId="9" fillId="0" borderId="1" xfId="0" applyNumberFormat="1" applyFont="1" applyBorder="1" applyAlignment="1">
      <alignment vertical="top" wrapText="1"/>
    </xf>
    <xf numFmtId="164" fontId="11" fillId="0" borderId="1" xfId="4" applyNumberFormat="1" applyFont="1" applyBorder="1" applyAlignment="1">
      <alignment vertical="top" wrapText="1"/>
    </xf>
    <xf numFmtId="164" fontId="9" fillId="0" borderId="1" xfId="4" applyNumberFormat="1" applyFont="1" applyBorder="1" applyAlignment="1">
      <alignment vertical="top" wrapText="1"/>
    </xf>
    <xf numFmtId="164" fontId="11" fillId="0" borderId="1" xfId="5" applyNumberFormat="1" applyFont="1" applyBorder="1" applyAlignment="1">
      <alignment vertical="top" wrapText="1"/>
    </xf>
    <xf numFmtId="4" fontId="9" fillId="0" borderId="1" xfId="0" applyNumberFormat="1" applyFont="1" applyBorder="1"/>
    <xf numFmtId="164" fontId="19" fillId="0" borderId="1" xfId="2" applyNumberFormat="1" applyFont="1" applyBorder="1" applyAlignment="1">
      <alignment wrapText="1"/>
    </xf>
    <xf numFmtId="4" fontId="9" fillId="0" borderId="1" xfId="0" applyNumberFormat="1" applyFont="1" applyBorder="1" applyAlignment="1">
      <alignment horizontal="left" vertical="center" wrapText="1"/>
    </xf>
    <xf numFmtId="2" fontId="9" fillId="0" borderId="1" xfId="2" applyNumberFormat="1" applyFont="1" applyBorder="1" applyAlignment="1">
      <alignment wrapText="1"/>
    </xf>
    <xf numFmtId="164" fontId="11" fillId="0" borderId="1" xfId="2" applyNumberFormat="1" applyFont="1" applyBorder="1"/>
    <xf numFmtId="164" fontId="9" fillId="0" borderId="1" xfId="2" applyNumberFormat="1" applyFont="1" applyBorder="1"/>
    <xf numFmtId="3" fontId="11" fillId="0" borderId="1" xfId="0" applyNumberFormat="1" applyFont="1" applyBorder="1" applyAlignment="1">
      <alignment wrapText="1"/>
    </xf>
    <xf numFmtId="3" fontId="9" fillId="0" borderId="1" xfId="0" applyNumberFormat="1" applyFont="1" applyBorder="1" applyAlignment="1">
      <alignment wrapText="1"/>
    </xf>
    <xf numFmtId="1" fontId="3" fillId="0" borderId="1" xfId="0" applyNumberFormat="1" applyFont="1" applyBorder="1" applyAlignment="1">
      <alignment horizontal="center"/>
    </xf>
    <xf numFmtId="4" fontId="2" fillId="0" borderId="0" xfId="0" applyNumberFormat="1" applyFont="1" applyAlignment="1">
      <alignment horizontal="center"/>
    </xf>
    <xf numFmtId="2" fontId="5" fillId="0" borderId="1" xfId="0" applyNumberFormat="1" applyFont="1" applyBorder="1" applyAlignment="1">
      <alignment horizontal="left"/>
    </xf>
    <xf numFmtId="2" fontId="6" fillId="0" borderId="1" xfId="0" applyNumberFormat="1" applyFont="1" applyBorder="1" applyAlignment="1">
      <alignment horizontal="left"/>
    </xf>
    <xf numFmtId="2" fontId="20" fillId="0" borderId="1" xfId="0" applyNumberFormat="1" applyFont="1" applyBorder="1" applyAlignment="1">
      <alignment wrapText="1"/>
    </xf>
    <xf numFmtId="2" fontId="21" fillId="0" borderId="1" xfId="0" applyNumberFormat="1" applyFont="1" applyBorder="1" applyAlignment="1">
      <alignment wrapText="1"/>
    </xf>
    <xf numFmtId="2" fontId="22" fillId="0" borderId="1" xfId="0" applyNumberFormat="1" applyFont="1" applyBorder="1" applyAlignment="1">
      <alignment wrapText="1"/>
    </xf>
    <xf numFmtId="2" fontId="6" fillId="0" borderId="1" xfId="0" applyNumberFormat="1" applyFont="1" applyBorder="1" applyAlignment="1">
      <alignment wrapText="1"/>
    </xf>
    <xf numFmtId="49" fontId="6" fillId="0" borderId="1" xfId="1" applyNumberFormat="1" applyBorder="1" applyAlignment="1" applyProtection="1">
      <alignment horizontal="left"/>
      <protection locked="0"/>
    </xf>
    <xf numFmtId="2" fontId="3" fillId="0" borderId="1" xfId="0" applyNumberFormat="1" applyFont="1" applyBorder="1" applyAlignment="1">
      <alignment horizontal="left"/>
    </xf>
    <xf numFmtId="2" fontId="6" fillId="0" borderId="1" xfId="0" applyNumberFormat="1" applyFont="1" applyBorder="1" applyAlignment="1">
      <alignment horizontal="left" vertical="center"/>
    </xf>
    <xf numFmtId="0" fontId="23" fillId="0" borderId="0" xfId="0" applyFont="1" applyAlignment="1">
      <alignment horizontal="left"/>
    </xf>
    <xf numFmtId="3" fontId="24" fillId="0" borderId="0" xfId="0" applyNumberFormat="1" applyFont="1" applyAlignment="1">
      <alignment horizontal="center"/>
    </xf>
    <xf numFmtId="3" fontId="9" fillId="0" borderId="1" xfId="0" applyNumberFormat="1" applyFont="1" applyBorder="1" applyAlignment="1">
      <alignment horizontal="center" vertical="top" wrapText="1"/>
    </xf>
    <xf numFmtId="4" fontId="11" fillId="0" borderId="1" xfId="3" applyNumberFormat="1" applyFont="1" applyBorder="1" applyAlignment="1">
      <alignment horizontal="right" wrapText="1"/>
    </xf>
    <xf numFmtId="4" fontId="10" fillId="0" borderId="1" xfId="0" applyNumberFormat="1" applyFont="1" applyBorder="1" applyAlignment="1">
      <alignment horizontal="right"/>
    </xf>
    <xf numFmtId="4" fontId="13" fillId="0" borderId="1" xfId="3" applyNumberFormat="1" applyFont="1" applyBorder="1" applyAlignment="1">
      <alignment horizontal="right" wrapText="1"/>
    </xf>
    <xf numFmtId="4" fontId="14" fillId="0" borderId="1" xfId="0" applyNumberFormat="1" applyFont="1" applyBorder="1" applyAlignment="1">
      <alignment horizontal="right"/>
    </xf>
    <xf numFmtId="4" fontId="11" fillId="0" borderId="1" xfId="3" applyNumberFormat="1" applyFont="1" applyBorder="1" applyAlignment="1">
      <alignment horizontal="right"/>
    </xf>
    <xf numFmtId="4" fontId="11" fillId="0" borderId="1" xfId="0" applyNumberFormat="1" applyFont="1" applyBorder="1"/>
    <xf numFmtId="4" fontId="9" fillId="0" borderId="1" xfId="2" applyNumberFormat="1" applyFont="1" applyBorder="1" applyAlignment="1">
      <alignment horizontal="center" wrapText="1"/>
    </xf>
    <xf numFmtId="49" fontId="25" fillId="0" borderId="1" xfId="0" applyNumberFormat="1" applyFont="1" applyBorder="1" applyAlignment="1">
      <alignment vertical="top" wrapText="1"/>
    </xf>
    <xf numFmtId="49" fontId="9" fillId="2" borderId="1" xfId="0" applyNumberFormat="1" applyFont="1" applyFill="1" applyBorder="1" applyAlignment="1">
      <alignment vertical="top" wrapText="1"/>
    </xf>
    <xf numFmtId="4" fontId="9" fillId="2" borderId="1" xfId="2" applyNumberFormat="1" applyFont="1" applyFill="1" applyBorder="1" applyAlignment="1">
      <alignment wrapText="1"/>
    </xf>
    <xf numFmtId="4" fontId="10" fillId="2" borderId="1" xfId="0" applyNumberFormat="1" applyFont="1" applyFill="1" applyBorder="1" applyAlignment="1">
      <alignment horizontal="right"/>
    </xf>
    <xf numFmtId="0" fontId="9" fillId="2" borderId="0" xfId="0" applyFont="1" applyFill="1"/>
    <xf numFmtId="0" fontId="11" fillId="2" borderId="0" xfId="0" applyFont="1" applyFill="1"/>
    <xf numFmtId="3" fontId="11" fillId="2" borderId="1" xfId="3" applyNumberFormat="1" applyFont="1" applyFill="1" applyBorder="1" applyAlignment="1">
      <alignment horizontal="right" wrapText="1"/>
    </xf>
    <xf numFmtId="49" fontId="9" fillId="2" borderId="0" xfId="0" applyNumberFormat="1" applyFont="1" applyFill="1" applyAlignment="1">
      <alignment vertical="top" wrapText="1"/>
    </xf>
    <xf numFmtId="164" fontId="9" fillId="2" borderId="1" xfId="2" applyNumberFormat="1" applyFont="1" applyFill="1" applyBorder="1"/>
    <xf numFmtId="4" fontId="11" fillId="2" borderId="1" xfId="3" applyNumberFormat="1" applyFont="1" applyFill="1" applyBorder="1" applyAlignment="1">
      <alignment horizontal="right" wrapText="1"/>
    </xf>
    <xf numFmtId="4" fontId="3" fillId="2" borderId="1" xfId="0" applyNumberFormat="1" applyFont="1" applyFill="1" applyBorder="1"/>
    <xf numFmtId="4" fontId="3" fillId="0" borderId="1" xfId="0" applyNumberFormat="1" applyFont="1" applyBorder="1" applyAlignment="1">
      <alignment horizontal="center" vertical="center" wrapText="1"/>
    </xf>
    <xf numFmtId="4" fontId="3" fillId="0" borderId="1" xfId="0" applyNumberFormat="1" applyFont="1" applyBorder="1" applyAlignment="1">
      <alignment horizontal="center"/>
    </xf>
    <xf numFmtId="4" fontId="4" fillId="0" borderId="1" xfId="0" applyNumberFormat="1" applyFont="1" applyBorder="1"/>
    <xf numFmtId="4" fontId="10" fillId="0" borderId="1" xfId="0" applyNumberFormat="1" applyFont="1" applyBorder="1" applyAlignment="1">
      <alignment horizontal="center"/>
    </xf>
    <xf numFmtId="4" fontId="9" fillId="0" borderId="1" xfId="0" applyNumberFormat="1" applyFont="1" applyBorder="1" applyAlignment="1">
      <alignment vertical="top" wrapText="1"/>
    </xf>
    <xf numFmtId="4" fontId="9" fillId="0" borderId="1" xfId="3" applyNumberFormat="1" applyFont="1" applyBorder="1" applyAlignment="1">
      <alignment horizontal="right" wrapText="1"/>
    </xf>
    <xf numFmtId="4" fontId="12" fillId="0" borderId="1" xfId="0" applyNumberFormat="1" applyFont="1" applyBorder="1" applyAlignment="1">
      <alignment horizontal="right"/>
    </xf>
    <xf numFmtId="4" fontId="9" fillId="2" borderId="1" xfId="0" applyNumberFormat="1" applyFont="1" applyFill="1" applyBorder="1"/>
    <xf numFmtId="4" fontId="10" fillId="0" borderId="0" xfId="0" applyNumberFormat="1" applyFont="1" applyAlignment="1">
      <alignment horizontal="center" wrapText="1"/>
    </xf>
    <xf numFmtId="4" fontId="9" fillId="3" borderId="1" xfId="0" applyNumberFormat="1" applyFont="1" applyFill="1" applyBorder="1"/>
    <xf numFmtId="3" fontId="9" fillId="3" borderId="1" xfId="0" applyNumberFormat="1" applyFont="1" applyFill="1" applyBorder="1" applyAlignment="1">
      <alignment horizontal="center" vertical="top" wrapText="1"/>
    </xf>
    <xf numFmtId="4" fontId="9" fillId="3" borderId="1" xfId="2" applyNumberFormat="1" applyFont="1" applyFill="1" applyBorder="1" applyAlignment="1">
      <alignment wrapText="1"/>
    </xf>
    <xf numFmtId="3" fontId="9" fillId="3" borderId="0" xfId="0" applyNumberFormat="1" applyFont="1" applyFill="1"/>
    <xf numFmtId="4" fontId="9" fillId="3" borderId="0" xfId="0" applyNumberFormat="1" applyFont="1" applyFill="1"/>
    <xf numFmtId="165" fontId="9" fillId="3" borderId="0" xfId="0" applyNumberFormat="1" applyFont="1" applyFill="1"/>
    <xf numFmtId="4" fontId="11" fillId="0" borderId="0" xfId="0" applyNumberFormat="1" applyFont="1"/>
    <xf numFmtId="0" fontId="3" fillId="0" borderId="0" xfId="0" applyFont="1" applyAlignment="1">
      <alignment horizontal="center" wrapText="1"/>
    </xf>
    <xf numFmtId="0" fontId="3" fillId="0" borderId="0" xfId="0" applyFont="1" applyAlignment="1">
      <alignment horizontal="center"/>
    </xf>
    <xf numFmtId="0" fontId="4" fillId="0" borderId="0" xfId="0" applyFont="1" applyAlignment="1">
      <alignment horizontal="center" wrapText="1"/>
    </xf>
    <xf numFmtId="3" fontId="11" fillId="3" borderId="1" xfId="3" applyNumberFormat="1" applyFont="1" applyFill="1" applyBorder="1" applyAlignment="1">
      <alignment horizontal="right" wrapText="1"/>
    </xf>
  </cellXfs>
  <cellStyles count="6">
    <cellStyle name="Normal" xfId="0" builtinId="0"/>
    <cellStyle name="Normal 2" xfId="1" xr:uid="{00000000-0005-0000-0000-000001000000}"/>
    <cellStyle name="Normal_buget 2004 cf lg 507 2003 CU DEBL10% MAI cu virari" xfId="4" xr:uid="{00000000-0005-0000-0000-000002000000}"/>
    <cellStyle name="Normal_BUGET RECTIFICARE OUG 89 VIRARI FINALE" xfId="2" xr:uid="{00000000-0005-0000-0000-000003000000}"/>
    <cellStyle name="Normal_BUGET RECTIFICARE OUG 89 VIRARI FINALE_12.Cont executie CHELTUIELI DECEMBRIE 2014" xfId="3" xr:uid="{00000000-0005-0000-0000-000004000000}"/>
    <cellStyle name="Normal_LG 216 CALCULE BVC 2001"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ASMAIN\Noutati\Users\Ema.Draghici\Desktop\2023\cont%20executie%20fnuass\MACHETA%20CONT%202023%20CAS.xlsx%20MAI%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ACHETA%20CONT%202023%20CAS%20(003)%20iulie.xlsx%20NOU.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ACHETA%20CONT%202023%20CAS%20(003)%20iuni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nituri"/>
      <sheetName val="cheltuieli"/>
    </sheetNames>
    <sheetDataSet>
      <sheetData sheetId="0">
        <row r="7">
          <cell r="E7">
            <v>285564744.86000001</v>
          </cell>
        </row>
      </sheetData>
      <sheetData sheetId="1">
        <row r="7">
          <cell r="G7">
            <v>549605005.75</v>
          </cell>
        </row>
        <row r="29">
          <cell r="G29">
            <v>0</v>
          </cell>
        </row>
        <row r="30">
          <cell r="G30">
            <v>0</v>
          </cell>
        </row>
        <row r="46">
          <cell r="G46">
            <v>0</v>
          </cell>
        </row>
        <row r="49">
          <cell r="G49">
            <v>0</v>
          </cell>
        </row>
        <row r="50">
          <cell r="G50">
            <v>0</v>
          </cell>
        </row>
        <row r="55">
          <cell r="G55">
            <v>0</v>
          </cell>
        </row>
        <row r="61">
          <cell r="G61">
            <v>224.87</v>
          </cell>
        </row>
        <row r="67">
          <cell r="G67">
            <v>0</v>
          </cell>
        </row>
        <row r="69">
          <cell r="G69">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nituri"/>
      <sheetName val="cheltuieli"/>
    </sheetNames>
    <sheetDataSet>
      <sheetData sheetId="0">
        <row r="7">
          <cell r="E7">
            <v>388203669.90999997</v>
          </cell>
        </row>
        <row r="17">
          <cell r="E17">
            <v>323246</v>
          </cell>
        </row>
        <row r="23">
          <cell r="E23">
            <v>565103</v>
          </cell>
        </row>
        <row r="25">
          <cell r="E25">
            <v>29458</v>
          </cell>
        </row>
        <row r="27">
          <cell r="E27">
            <v>15455614.449999999</v>
          </cell>
        </row>
        <row r="30">
          <cell r="E30">
            <v>276911826</v>
          </cell>
        </row>
        <row r="31">
          <cell r="E31">
            <v>-1182731.25</v>
          </cell>
        </row>
        <row r="32">
          <cell r="E32"/>
        </row>
        <row r="33">
          <cell r="E33">
            <v>1169306</v>
          </cell>
        </row>
        <row r="37">
          <cell r="E37">
            <v>3788</v>
          </cell>
        </row>
        <row r="38">
          <cell r="E38">
            <v>222</v>
          </cell>
        </row>
        <row r="43">
          <cell r="E43">
            <v>6303</v>
          </cell>
        </row>
        <row r="44">
          <cell r="E44">
            <v>170</v>
          </cell>
        </row>
        <row r="45">
          <cell r="E45">
            <v>45232</v>
          </cell>
        </row>
        <row r="46">
          <cell r="E46">
            <v>76943.5</v>
          </cell>
        </row>
        <row r="47">
          <cell r="E47">
            <v>2700</v>
          </cell>
        </row>
        <row r="49">
          <cell r="E49">
            <v>264453</v>
          </cell>
        </row>
        <row r="50">
          <cell r="E50">
            <v>18204632</v>
          </cell>
        </row>
        <row r="51">
          <cell r="E51">
            <v>74</v>
          </cell>
        </row>
        <row r="55">
          <cell r="E55">
            <v>58593.81</v>
          </cell>
        </row>
        <row r="60">
          <cell r="E60">
            <v>1072391</v>
          </cell>
        </row>
        <row r="61">
          <cell r="E61">
            <v>-839</v>
          </cell>
        </row>
        <row r="62">
          <cell r="E62"/>
        </row>
        <row r="63">
          <cell r="E63">
            <v>300140.40000000002</v>
          </cell>
        </row>
        <row r="71">
          <cell r="E71">
            <v>52948970</v>
          </cell>
        </row>
        <row r="78">
          <cell r="E78">
            <v>10852350</v>
          </cell>
        </row>
        <row r="80">
          <cell r="E80">
            <v>12615560</v>
          </cell>
        </row>
        <row r="88">
          <cell r="E88">
            <v>28</v>
          </cell>
        </row>
        <row r="111">
          <cell r="E111">
            <v>-1519864</v>
          </cell>
        </row>
      </sheetData>
      <sheetData sheetId="1">
        <row r="7">
          <cell r="G7">
            <v>739442578.68999994</v>
          </cell>
        </row>
        <row r="9">
          <cell r="G9">
            <v>3687706</v>
          </cell>
        </row>
        <row r="10">
          <cell r="G10">
            <v>548320571.17999995</v>
          </cell>
        </row>
        <row r="12">
          <cell r="G12">
            <v>153592904</v>
          </cell>
        </row>
        <row r="13">
          <cell r="G13">
            <v>34787838</v>
          </cell>
        </row>
        <row r="18">
          <cell r="G18">
            <v>-1067996.49</v>
          </cell>
        </row>
        <row r="25">
          <cell r="G25">
            <v>2910741</v>
          </cell>
        </row>
        <row r="26">
          <cell r="G26">
            <v>392400</v>
          </cell>
        </row>
        <row r="27">
          <cell r="G27">
            <v>19800</v>
          </cell>
        </row>
        <row r="28">
          <cell r="G28">
            <v>10064</v>
          </cell>
        </row>
        <row r="31">
          <cell r="G31">
            <v>128303</v>
          </cell>
        </row>
        <row r="32">
          <cell r="G32">
            <v>57375</v>
          </cell>
        </row>
        <row r="35">
          <cell r="G35">
            <v>87250</v>
          </cell>
        </row>
        <row r="42">
          <cell r="G42">
            <v>81773</v>
          </cell>
        </row>
        <row r="43">
          <cell r="G43">
            <v>548320571.17999995</v>
          </cell>
        </row>
        <row r="45">
          <cell r="G45">
            <v>41421.9</v>
          </cell>
        </row>
        <row r="47">
          <cell r="G47">
            <v>144033.91</v>
          </cell>
        </row>
        <row r="48">
          <cell r="G48">
            <v>11945.13</v>
          </cell>
        </row>
        <row r="51">
          <cell r="G51">
            <v>27073.75</v>
          </cell>
        </row>
        <row r="53">
          <cell r="G53">
            <v>48833.01</v>
          </cell>
        </row>
        <row r="54">
          <cell r="G54">
            <v>223586.3</v>
          </cell>
        </row>
        <row r="56">
          <cell r="G56">
            <v>39618.67</v>
          </cell>
        </row>
        <row r="57">
          <cell r="G57">
            <v>69501.95</v>
          </cell>
        </row>
        <row r="66">
          <cell r="G66">
            <v>7378</v>
          </cell>
        </row>
        <row r="70">
          <cell r="G70">
            <v>30000</v>
          </cell>
        </row>
        <row r="81">
          <cell r="G81">
            <v>100000</v>
          </cell>
        </row>
        <row r="87">
          <cell r="G87">
            <v>-7813.04</v>
          </cell>
        </row>
        <row r="91">
          <cell r="G91">
            <v>74340529.620000005</v>
          </cell>
        </row>
        <row r="92">
          <cell r="G92">
            <v>47.32</v>
          </cell>
        </row>
        <row r="93">
          <cell r="G93">
            <v>1660.99</v>
          </cell>
        </row>
        <row r="95">
          <cell r="G95">
            <v>22760034.719999999</v>
          </cell>
        </row>
        <row r="99">
          <cell r="G99">
            <v>11178870</v>
          </cell>
        </row>
        <row r="101">
          <cell r="G101">
            <v>705815.8</v>
          </cell>
        </row>
        <row r="102">
          <cell r="G102">
            <v>439090</v>
          </cell>
        </row>
        <row r="103">
          <cell r="G103">
            <v>19755.25</v>
          </cell>
        </row>
        <row r="104">
          <cell r="G104">
            <v>1859712.36</v>
          </cell>
        </row>
        <row r="105">
          <cell r="G105">
            <v>-1233.4000000000001</v>
          </cell>
        </row>
        <row r="108">
          <cell r="G108">
            <v>3564446.72</v>
          </cell>
        </row>
        <row r="114">
          <cell r="G114">
            <v>567237.41</v>
          </cell>
        </row>
        <row r="117">
          <cell r="G117">
            <v>33012976.73</v>
          </cell>
        </row>
        <row r="120">
          <cell r="G120">
            <v>15710</v>
          </cell>
        </row>
        <row r="123">
          <cell r="G123">
            <v>683208.46000000008</v>
          </cell>
        </row>
        <row r="129">
          <cell r="G129">
            <v>31127209.110000003</v>
          </cell>
        </row>
        <row r="130">
          <cell r="G130">
            <v>769.76</v>
          </cell>
        </row>
        <row r="133">
          <cell r="G133">
            <v>20119838.960000001</v>
          </cell>
        </row>
        <row r="136">
          <cell r="G136">
            <v>342621.39</v>
          </cell>
        </row>
        <row r="137">
          <cell r="G137">
            <v>22660</v>
          </cell>
        </row>
        <row r="141">
          <cell r="G141">
            <v>-4997.55</v>
          </cell>
        </row>
        <row r="144">
          <cell r="G144">
            <v>1697340</v>
          </cell>
        </row>
        <row r="145">
          <cell r="G145">
            <v>216</v>
          </cell>
        </row>
        <row r="147">
          <cell r="G147">
            <v>1184149.67</v>
          </cell>
        </row>
        <row r="150">
          <cell r="G150">
            <v>1810326.8299999998</v>
          </cell>
        </row>
        <row r="151">
          <cell r="G151">
            <v>7947.19</v>
          </cell>
        </row>
        <row r="173">
          <cell r="G173">
            <v>21537191.969999999</v>
          </cell>
        </row>
        <row r="175">
          <cell r="G175">
            <v>-72767</v>
          </cell>
        </row>
        <row r="177">
          <cell r="G177">
            <v>4900000</v>
          </cell>
        </row>
        <row r="179">
          <cell r="G179"/>
        </row>
        <row r="183">
          <cell r="G183">
            <v>25962337</v>
          </cell>
        </row>
        <row r="184">
          <cell r="G184">
            <v>22214035.77</v>
          </cell>
        </row>
        <row r="186">
          <cell r="G186">
            <v>1477825.5</v>
          </cell>
        </row>
        <row r="187">
          <cell r="G187">
            <v>59535</v>
          </cell>
        </row>
        <row r="188">
          <cell r="G188">
            <v>362950</v>
          </cell>
        </row>
        <row r="190">
          <cell r="G190">
            <v>7200</v>
          </cell>
        </row>
        <row r="191">
          <cell r="G191">
            <v>-76456.02</v>
          </cell>
        </row>
        <row r="193">
          <cell r="G193">
            <v>28490860</v>
          </cell>
        </row>
        <row r="194">
          <cell r="G194">
            <v>787.48</v>
          </cell>
        </row>
        <row r="196">
          <cell r="G196">
            <v>-175798.24</v>
          </cell>
        </row>
        <row r="198">
          <cell r="G198">
            <v>2325365.2000000002</v>
          </cell>
        </row>
        <row r="201">
          <cell r="G201"/>
        </row>
        <row r="203">
          <cell r="G203">
            <v>13465888.1</v>
          </cell>
        </row>
        <row r="209">
          <cell r="G209">
            <v>31464</v>
          </cell>
        </row>
        <row r="213">
          <cell r="G213">
            <v>-364.57</v>
          </cell>
        </row>
        <row r="215">
          <cell r="G215">
            <v>2244499.06</v>
          </cell>
        </row>
        <row r="218">
          <cell r="G218">
            <v>-20596</v>
          </cell>
        </row>
        <row r="220">
          <cell r="G220">
            <v>1146710</v>
          </cell>
        </row>
        <row r="226">
          <cell r="G226">
            <v>166004686.90999997</v>
          </cell>
        </row>
        <row r="227">
          <cell r="G227">
            <v>29637691.250000004</v>
          </cell>
        </row>
        <row r="228">
          <cell r="G228">
            <v>24864.68</v>
          </cell>
        </row>
        <row r="230">
          <cell r="G230">
            <v>6461530</v>
          </cell>
        </row>
        <row r="238">
          <cell r="G238">
            <v>4593920</v>
          </cell>
        </row>
        <row r="241">
          <cell r="G241">
            <v>-323455.8</v>
          </cell>
        </row>
        <row r="243">
          <cell r="G243">
            <v>4048852.41</v>
          </cell>
        </row>
        <row r="246">
          <cell r="G246">
            <v>133078</v>
          </cell>
        </row>
        <row r="247">
          <cell r="G247">
            <v>-123068.12</v>
          </cell>
        </row>
        <row r="248">
          <cell r="G248">
            <v>382165.81</v>
          </cell>
        </row>
        <row r="250">
          <cell r="G250">
            <v>6727773.4100000001</v>
          </cell>
        </row>
        <row r="251">
          <cell r="G251">
            <v>-239890.75</v>
          </cell>
        </row>
        <row r="256">
          <cell r="G256">
            <v>134729124</v>
          </cell>
        </row>
        <row r="257">
          <cell r="G257">
            <v>1104085</v>
          </cell>
        </row>
        <row r="258">
          <cell r="G258">
            <v>489224</v>
          </cell>
        </row>
        <row r="260">
          <cell r="G260">
            <v>5022590</v>
          </cell>
        </row>
        <row r="261">
          <cell r="G261">
            <v>5021510</v>
          </cell>
        </row>
        <row r="262">
          <cell r="G262">
            <v>3881460</v>
          </cell>
        </row>
        <row r="263">
          <cell r="G263">
            <v>3344911</v>
          </cell>
        </row>
        <row r="270">
          <cell r="G270">
            <v>22546671</v>
          </cell>
        </row>
        <row r="271">
          <cell r="G271">
            <v>282564</v>
          </cell>
        </row>
        <row r="272">
          <cell r="G272">
            <v>12262723</v>
          </cell>
        </row>
        <row r="273">
          <cell r="G273">
            <v>1060264</v>
          </cell>
        </row>
        <row r="274">
          <cell r="G274">
            <v>-21556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nituri"/>
      <sheetName val="cheltuieli"/>
    </sheetNames>
    <sheetDataSet>
      <sheetData sheetId="0"/>
      <sheetData sheetId="1">
        <row r="56">
          <cell r="G56">
            <v>33384.26</v>
          </cell>
        </row>
        <row r="59">
          <cell r="G59">
            <v>10830.72</v>
          </cell>
        </row>
        <row r="118">
          <cell r="G118">
            <v>2355.8000000000002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00CC"/>
  </sheetPr>
  <dimension ref="A1:FI156"/>
  <sheetViews>
    <sheetView zoomScaleNormal="100" workbookViewId="0">
      <pane xSplit="3" ySplit="6" topLeftCell="D7" activePane="bottomRight" state="frozen"/>
      <selection activeCell="B2" sqref="B2"/>
      <selection pane="topRight" activeCell="B2" sqref="B2"/>
      <selection pane="bottomLeft" activeCell="B2" sqref="B2"/>
      <selection pane="bottomRight" activeCell="F7" sqref="F7"/>
    </sheetView>
  </sheetViews>
  <sheetFormatPr defaultRowHeight="12.75" x14ac:dyDescent="0.2"/>
  <cols>
    <col min="1" max="1" width="11" style="36" customWidth="1"/>
    <col min="2" max="2" width="59.5703125" style="6" customWidth="1"/>
    <col min="3" max="3" width="15" style="28" customWidth="1"/>
    <col min="4" max="4" width="14.5703125" style="28" customWidth="1"/>
    <col min="5" max="5" width="18" style="28" customWidth="1"/>
    <col min="6" max="6" width="20.140625" style="6" customWidth="1"/>
    <col min="7" max="7" width="0.28515625" style="6" hidden="1" customWidth="1"/>
    <col min="8" max="8" width="15" style="6" customWidth="1"/>
    <col min="9" max="9" width="9.28515625" style="6" customWidth="1"/>
    <col min="10" max="10" width="10" style="6" customWidth="1"/>
    <col min="11" max="11" width="8.5703125" style="6" customWidth="1"/>
    <col min="12" max="12" width="10.5703125" style="6" customWidth="1"/>
    <col min="13" max="13" width="10.85546875" style="6" customWidth="1"/>
    <col min="14" max="14" width="11" style="6" customWidth="1"/>
    <col min="15" max="15" width="10.28515625" style="6" customWidth="1"/>
    <col min="16" max="16" width="9.140625" style="6"/>
    <col min="17" max="17" width="10" style="6" customWidth="1"/>
    <col min="18" max="18" width="10.7109375" style="6" customWidth="1"/>
    <col min="19" max="19" width="10" style="6" customWidth="1"/>
    <col min="20" max="20" width="10.28515625" style="6" customWidth="1"/>
    <col min="21" max="21" width="10" style="6" customWidth="1"/>
    <col min="22" max="22" width="10.85546875" style="6" customWidth="1"/>
    <col min="23" max="23" width="9.140625" style="6"/>
    <col min="24" max="24" width="9.7109375" style="6" customWidth="1"/>
    <col min="25" max="25" width="10.140625" style="6" customWidth="1"/>
    <col min="26" max="26" width="10.85546875" style="6" customWidth="1"/>
    <col min="27" max="27" width="9.7109375" style="6" customWidth="1"/>
    <col min="28" max="29" width="10.5703125" style="6" customWidth="1"/>
    <col min="30" max="30" width="10.85546875" style="6" customWidth="1"/>
    <col min="31" max="31" width="9.85546875" style="6" customWidth="1"/>
    <col min="32" max="32" width="9" style="6" customWidth="1"/>
    <col min="33" max="33" width="10.140625" style="6" customWidth="1"/>
    <col min="34" max="34" width="10.5703125" style="6" customWidth="1"/>
    <col min="35" max="35" width="10.7109375" style="6" customWidth="1"/>
    <col min="36" max="36" width="9.28515625" style="6" customWidth="1"/>
    <col min="37" max="37" width="10.28515625" style="6" customWidth="1"/>
    <col min="38" max="38" width="9.85546875" style="6" customWidth="1"/>
    <col min="39" max="39" width="10.7109375" style="6" customWidth="1"/>
    <col min="40" max="40" width="10" style="6" customWidth="1"/>
    <col min="41" max="41" width="10.28515625" style="6" customWidth="1"/>
    <col min="42" max="42" width="9.5703125" style="6" customWidth="1"/>
    <col min="43" max="43" width="10.7109375" style="6" customWidth="1"/>
    <col min="44" max="44" width="10.140625" style="6" bestFit="1" customWidth="1"/>
    <col min="45" max="45" width="10.5703125" style="6" customWidth="1"/>
    <col min="46" max="46" width="10" style="6" customWidth="1"/>
    <col min="47" max="47" width="10.85546875" style="6" customWidth="1"/>
    <col min="48" max="48" width="10.140625" style="6" customWidth="1"/>
    <col min="49" max="49" width="9.7109375" style="6" customWidth="1"/>
    <col min="50" max="50" width="10.85546875" style="6" customWidth="1"/>
    <col min="51" max="51" width="11.140625" style="6" customWidth="1"/>
    <col min="52" max="52" width="9.140625" style="6"/>
    <col min="53" max="53" width="10.5703125" style="6" customWidth="1"/>
    <col min="54" max="54" width="9.85546875" style="6" customWidth="1"/>
    <col min="55" max="55" width="10.85546875" style="6" customWidth="1"/>
    <col min="56" max="56" width="10.28515625" style="6" customWidth="1"/>
    <col min="57" max="57" width="8.5703125" style="6" customWidth="1"/>
    <col min="58" max="58" width="10.42578125" style="6" customWidth="1"/>
    <col min="59" max="60" width="9.85546875" style="6" customWidth="1"/>
    <col min="61" max="61" width="9.28515625" style="6" customWidth="1"/>
    <col min="62" max="62" width="9" style="6" customWidth="1"/>
    <col min="63" max="63" width="10.42578125" style="6" customWidth="1"/>
    <col min="64" max="64" width="11.28515625" style="6" customWidth="1"/>
    <col min="65" max="65" width="9.85546875" style="6" customWidth="1"/>
    <col min="66" max="66" width="10.42578125" style="6" customWidth="1"/>
    <col min="67" max="67" width="9.7109375" style="6" customWidth="1"/>
    <col min="68" max="68" width="11.140625" style="6" customWidth="1"/>
    <col min="69" max="69" width="10.42578125" style="6" customWidth="1"/>
    <col min="70" max="70" width="10" style="6" customWidth="1"/>
    <col min="71" max="71" width="10.140625" style="6" customWidth="1"/>
    <col min="72" max="72" width="10.7109375" style="6" customWidth="1"/>
    <col min="73" max="73" width="11.140625" style="6" customWidth="1"/>
    <col min="74" max="74" width="9.5703125" style="6" customWidth="1"/>
    <col min="75" max="75" width="11.28515625" style="6" customWidth="1"/>
    <col min="76" max="76" width="11" style="6" customWidth="1"/>
    <col min="77" max="77" width="9.85546875" style="6" customWidth="1"/>
    <col min="78" max="78" width="10.7109375" style="6" customWidth="1"/>
    <col min="79" max="79" width="10.28515625" style="6" customWidth="1"/>
    <col min="80" max="80" width="10.5703125" style="6" customWidth="1"/>
    <col min="81" max="81" width="9.5703125" style="6" customWidth="1"/>
    <col min="82" max="82" width="8.42578125" style="6" customWidth="1"/>
    <col min="83" max="83" width="10.7109375" style="6" customWidth="1"/>
    <col min="84" max="84" width="10.140625" style="6" customWidth="1"/>
    <col min="85" max="85" width="10.7109375" style="6" customWidth="1"/>
    <col min="86" max="86" width="9.85546875" style="6" customWidth="1"/>
    <col min="87" max="87" width="9.7109375" style="6" customWidth="1"/>
    <col min="88" max="88" width="10" style="6" customWidth="1"/>
    <col min="89" max="89" width="11.42578125" style="6" customWidth="1"/>
    <col min="90" max="90" width="10" style="6" customWidth="1"/>
    <col min="91" max="91" width="9.7109375" style="6" customWidth="1"/>
    <col min="92" max="92" width="10" style="6" customWidth="1"/>
    <col min="93" max="93" width="10.7109375" style="6" customWidth="1"/>
    <col min="94" max="94" width="9.28515625" style="6" customWidth="1"/>
    <col min="95" max="95" width="10.7109375" style="6" customWidth="1"/>
    <col min="96" max="96" width="10.140625" style="6" customWidth="1"/>
    <col min="97" max="97" width="10.85546875" style="6" customWidth="1"/>
    <col min="98" max="98" width="11.140625" style="6" customWidth="1"/>
    <col min="99" max="101" width="10.28515625" style="6" customWidth="1"/>
    <col min="102" max="102" width="9.5703125" style="6" customWidth="1"/>
    <col min="103" max="103" width="10.28515625" style="6" customWidth="1"/>
    <col min="104" max="104" width="9.5703125" style="6" customWidth="1"/>
    <col min="105" max="105" width="10.140625" style="6" customWidth="1"/>
    <col min="106" max="106" width="8.85546875" style="6" customWidth="1"/>
    <col min="107" max="107" width="9.42578125" style="6" customWidth="1"/>
    <col min="108" max="108" width="10.28515625" style="6" customWidth="1"/>
    <col min="109" max="109" width="9.85546875" style="6" customWidth="1"/>
    <col min="110" max="110" width="9.5703125" style="6" customWidth="1"/>
    <col min="111" max="111" width="9" style="6" customWidth="1"/>
    <col min="112" max="112" width="9.7109375" style="6" customWidth="1"/>
    <col min="113" max="114" width="10.42578125" style="6" customWidth="1"/>
    <col min="115" max="115" width="10.140625" style="6" customWidth="1"/>
    <col min="116" max="116" width="10.28515625" style="6" customWidth="1"/>
    <col min="117" max="117" width="11.5703125" style="6" customWidth="1"/>
    <col min="118" max="119" width="11.140625" style="6" customWidth="1"/>
    <col min="120" max="120" width="9.85546875" style="6" customWidth="1"/>
    <col min="121" max="121" width="8.5703125" style="6" customWidth="1"/>
    <col min="122" max="122" width="10.28515625" style="6" customWidth="1"/>
    <col min="123" max="123" width="10" style="6" customWidth="1"/>
    <col min="124" max="124" width="9.85546875" style="6" customWidth="1"/>
    <col min="125" max="125" width="10.140625" style="6" customWidth="1"/>
    <col min="126" max="126" width="11.7109375" style="6" customWidth="1"/>
    <col min="127" max="127" width="8.140625" style="6" customWidth="1"/>
    <col min="128" max="128" width="8.5703125" style="6" customWidth="1"/>
    <col min="129" max="129" width="10.140625" style="6" customWidth="1"/>
    <col min="130" max="130" width="11.7109375" style="6" customWidth="1"/>
    <col min="131" max="131" width="9.5703125" style="6" customWidth="1"/>
    <col min="132" max="132" width="9.42578125" style="6" customWidth="1"/>
    <col min="133" max="133" width="12.28515625" style="6" customWidth="1"/>
    <col min="134" max="134" width="11.42578125" style="6" customWidth="1"/>
    <col min="135" max="135" width="11.5703125" style="6" customWidth="1"/>
    <col min="136" max="136" width="11.42578125" style="6" customWidth="1"/>
    <col min="137" max="137" width="14.28515625" style="6" customWidth="1"/>
    <col min="138" max="138" width="10.5703125" style="6" customWidth="1"/>
    <col min="139" max="139" width="11.7109375" style="6" bestFit="1" customWidth="1"/>
    <col min="140" max="140" width="11" style="6" customWidth="1"/>
    <col min="141" max="141" width="12" style="6" customWidth="1"/>
    <col min="142" max="142" width="10.85546875" style="6" customWidth="1"/>
    <col min="143" max="143" width="11.5703125" style="6" customWidth="1"/>
    <col min="144" max="144" width="9.85546875" style="6" customWidth="1"/>
    <col min="145" max="145" width="10.5703125" style="6" customWidth="1"/>
    <col min="146" max="147" width="9.140625" style="6"/>
    <col min="148" max="148" width="10.5703125" style="6" customWidth="1"/>
    <col min="149" max="149" width="9.85546875" style="6" customWidth="1"/>
    <col min="150" max="150" width="10.140625" style="6" customWidth="1"/>
    <col min="151" max="152" width="9.140625" style="6"/>
    <col min="153" max="153" width="10.5703125" style="6" customWidth="1"/>
    <col min="154" max="154" width="10" style="6" customWidth="1"/>
    <col min="155" max="155" width="9.85546875" style="6" customWidth="1"/>
    <col min="156" max="157" width="9.140625" style="6"/>
    <col min="158" max="158" width="10.42578125" style="6" customWidth="1"/>
    <col min="159" max="159" width="9.7109375" style="6" customWidth="1"/>
    <col min="160" max="160" width="10" style="6" customWidth="1"/>
    <col min="161" max="162" width="9.140625" style="6"/>
    <col min="163" max="163" width="10.140625" style="6" customWidth="1"/>
    <col min="164" max="164" width="12.7109375" style="6" bestFit="1" customWidth="1"/>
    <col min="165" max="16384" width="9.140625" style="6"/>
  </cols>
  <sheetData>
    <row r="1" spans="1:165" ht="15" x14ac:dyDescent="0.2">
      <c r="B1" s="99" t="s">
        <v>527</v>
      </c>
      <c r="C1" s="89"/>
      <c r="D1" s="89"/>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row>
    <row r="2" spans="1:165" x14ac:dyDescent="0.2">
      <c r="B2" s="1"/>
      <c r="C2" s="89"/>
      <c r="D2" s="89"/>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row>
    <row r="3" spans="1:165" x14ac:dyDescent="0.2">
      <c r="A3" s="2"/>
      <c r="B3" s="3"/>
      <c r="F3" s="28"/>
      <c r="FG3" s="5"/>
    </row>
    <row r="4" spans="1:165" ht="12.75" customHeight="1" x14ac:dyDescent="0.2">
      <c r="F4" s="7" t="s">
        <v>0</v>
      </c>
      <c r="G4" s="138"/>
      <c r="H4" s="138"/>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c r="CC4" s="136"/>
      <c r="CD4" s="136"/>
      <c r="CE4" s="136"/>
      <c r="CF4" s="136"/>
      <c r="CG4" s="136"/>
      <c r="CH4" s="136"/>
      <c r="CI4" s="136"/>
      <c r="CJ4" s="136"/>
      <c r="CK4" s="136"/>
      <c r="CL4" s="136"/>
      <c r="CM4" s="136"/>
      <c r="CN4" s="136"/>
      <c r="CO4" s="136"/>
      <c r="CP4" s="136"/>
      <c r="CQ4" s="136"/>
      <c r="CR4" s="136"/>
      <c r="CS4" s="136"/>
      <c r="CT4" s="136"/>
      <c r="CU4" s="136"/>
      <c r="CV4" s="136"/>
      <c r="CW4" s="136"/>
      <c r="CX4" s="136"/>
      <c r="CY4" s="136"/>
      <c r="CZ4" s="136"/>
      <c r="DA4" s="136"/>
      <c r="DB4" s="136"/>
      <c r="DC4" s="136"/>
      <c r="DD4" s="136"/>
      <c r="DE4" s="136"/>
      <c r="DF4" s="136"/>
      <c r="DG4" s="136"/>
      <c r="DH4" s="136"/>
      <c r="DI4" s="136"/>
      <c r="DJ4" s="136"/>
      <c r="DK4" s="136"/>
      <c r="DL4" s="136"/>
      <c r="DM4" s="136"/>
      <c r="DN4" s="136"/>
      <c r="DO4" s="136"/>
      <c r="DP4" s="136"/>
      <c r="DQ4" s="136"/>
      <c r="DR4" s="136"/>
      <c r="DS4" s="136"/>
      <c r="DT4" s="136"/>
      <c r="DU4" s="136"/>
      <c r="DV4" s="136"/>
      <c r="DW4" s="136"/>
      <c r="DX4" s="136"/>
      <c r="DY4" s="136"/>
      <c r="DZ4" s="136"/>
      <c r="EA4" s="136"/>
      <c r="EB4" s="136"/>
      <c r="EC4" s="136"/>
      <c r="ED4" s="136"/>
      <c r="EE4" s="136"/>
      <c r="EF4" s="136"/>
      <c r="EG4" s="136"/>
      <c r="EH4" s="136"/>
      <c r="EI4" s="137"/>
      <c r="EJ4" s="137"/>
      <c r="EK4" s="137"/>
      <c r="EL4" s="137"/>
      <c r="EM4" s="137"/>
      <c r="EN4" s="136"/>
      <c r="EO4" s="136"/>
      <c r="EP4" s="136"/>
      <c r="EQ4" s="136"/>
      <c r="ER4" s="136"/>
      <c r="ES4" s="136"/>
      <c r="ET4" s="136"/>
      <c r="EU4" s="136"/>
      <c r="EV4" s="136"/>
      <c r="EW4" s="136"/>
      <c r="EX4" s="136"/>
      <c r="EY4" s="136"/>
      <c r="EZ4" s="136"/>
      <c r="FA4" s="136"/>
      <c r="FB4" s="136"/>
      <c r="FC4" s="136"/>
      <c r="FD4" s="136"/>
      <c r="FE4" s="136"/>
      <c r="FF4" s="136"/>
      <c r="FG4" s="136"/>
    </row>
    <row r="5" spans="1:165" ht="76.5" x14ac:dyDescent="0.2">
      <c r="A5" s="8" t="s">
        <v>1</v>
      </c>
      <c r="B5" s="8" t="s">
        <v>2</v>
      </c>
      <c r="C5" s="8" t="s">
        <v>3</v>
      </c>
      <c r="D5" s="9" t="s">
        <v>4</v>
      </c>
      <c r="E5" s="120" t="s">
        <v>5</v>
      </c>
      <c r="F5" s="8" t="s">
        <v>6</v>
      </c>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row>
    <row r="6" spans="1:165" s="14" customFormat="1" x14ac:dyDescent="0.2">
      <c r="A6" s="11"/>
      <c r="B6" s="12"/>
      <c r="C6" s="88"/>
      <c r="D6" s="88"/>
      <c r="E6" s="121"/>
      <c r="F6" s="88"/>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row>
    <row r="7" spans="1:165" x14ac:dyDescent="0.2">
      <c r="A7" s="90" t="s">
        <v>7</v>
      </c>
      <c r="B7" s="15" t="s">
        <v>8</v>
      </c>
      <c r="C7" s="119">
        <f t="shared" ref="C7:F7" si="0">+C8+C66+C110+C95+C90</f>
        <v>637232230</v>
      </c>
      <c r="D7" s="119">
        <f t="shared" si="0"/>
        <v>494072250</v>
      </c>
      <c r="E7" s="119">
        <f t="shared" si="0"/>
        <v>434559263.37</v>
      </c>
      <c r="F7" s="119">
        <f t="shared" si="0"/>
        <v>46355593.460000008</v>
      </c>
      <c r="G7" s="28">
        <f>E7-[1]venituri!$E$7</f>
        <v>148994518.50999999</v>
      </c>
      <c r="H7" s="28">
        <f>E7-[2]venituri!$E$7</f>
        <v>46355593.460000038</v>
      </c>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28"/>
      <c r="FI7" s="28"/>
    </row>
    <row r="8" spans="1:165" x14ac:dyDescent="0.2">
      <c r="A8" s="90" t="s">
        <v>9</v>
      </c>
      <c r="B8" s="15" t="s">
        <v>10</v>
      </c>
      <c r="C8" s="16">
        <f t="shared" ref="C8:F8" si="1">+C14+C52+C9</f>
        <v>558983000</v>
      </c>
      <c r="D8" s="16">
        <f t="shared" si="1"/>
        <v>415823020</v>
      </c>
      <c r="E8" s="16">
        <f t="shared" si="1"/>
        <v>357482378.37</v>
      </c>
      <c r="F8" s="16">
        <f t="shared" si="1"/>
        <v>44175752.460000008</v>
      </c>
      <c r="G8" s="28"/>
      <c r="H8" s="28"/>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28"/>
      <c r="FI8" s="28"/>
    </row>
    <row r="9" spans="1:165" x14ac:dyDescent="0.2">
      <c r="A9" s="90" t="s">
        <v>11</v>
      </c>
      <c r="B9" s="15" t="s">
        <v>12</v>
      </c>
      <c r="C9" s="16">
        <f t="shared" ref="C9:F9" si="2">+C10+C11+C12+C13</f>
        <v>0</v>
      </c>
      <c r="D9" s="16">
        <f t="shared" si="2"/>
        <v>0</v>
      </c>
      <c r="E9" s="16">
        <f t="shared" si="2"/>
        <v>0</v>
      </c>
      <c r="F9" s="16">
        <f t="shared" si="2"/>
        <v>0</v>
      </c>
      <c r="G9" s="28"/>
      <c r="H9" s="28"/>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28"/>
      <c r="FI9" s="28"/>
    </row>
    <row r="10" spans="1:165" ht="38.25" x14ac:dyDescent="0.2">
      <c r="A10" s="90" t="s">
        <v>13</v>
      </c>
      <c r="B10" s="15" t="s">
        <v>14</v>
      </c>
      <c r="C10" s="16"/>
      <c r="D10" s="16"/>
      <c r="E10" s="16"/>
      <c r="F10" s="17"/>
      <c r="G10" s="28"/>
      <c r="H10" s="28"/>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28"/>
      <c r="FI10" s="28"/>
    </row>
    <row r="11" spans="1:165" ht="38.25" x14ac:dyDescent="0.2">
      <c r="A11" s="90" t="s">
        <v>15</v>
      </c>
      <c r="B11" s="15" t="s">
        <v>16</v>
      </c>
      <c r="C11" s="16"/>
      <c r="D11" s="16"/>
      <c r="E11" s="16"/>
      <c r="F11" s="17"/>
      <c r="G11" s="28"/>
      <c r="H11" s="28"/>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28"/>
      <c r="FI11" s="28"/>
    </row>
    <row r="12" spans="1:165" ht="25.5" x14ac:dyDescent="0.2">
      <c r="A12" s="90" t="s">
        <v>17</v>
      </c>
      <c r="B12" s="15" t="s">
        <v>18</v>
      </c>
      <c r="C12" s="16"/>
      <c r="D12" s="16"/>
      <c r="E12" s="16"/>
      <c r="F12" s="17"/>
      <c r="G12" s="28"/>
      <c r="H12" s="28"/>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28"/>
      <c r="FI12" s="28"/>
    </row>
    <row r="13" spans="1:165" ht="38.25" x14ac:dyDescent="0.2">
      <c r="A13" s="90" t="s">
        <v>19</v>
      </c>
      <c r="B13" s="15" t="s">
        <v>20</v>
      </c>
      <c r="C13" s="16"/>
      <c r="D13" s="16"/>
      <c r="E13" s="16"/>
      <c r="F13" s="17"/>
      <c r="G13" s="28"/>
      <c r="H13" s="28"/>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28"/>
      <c r="FI13" s="28"/>
    </row>
    <row r="14" spans="1:165" x14ac:dyDescent="0.2">
      <c r="A14" s="90" t="s">
        <v>21</v>
      </c>
      <c r="B14" s="15" t="s">
        <v>22</v>
      </c>
      <c r="C14" s="16">
        <f t="shared" ref="C14:F14" si="3">+C15+C28</f>
        <v>558653000</v>
      </c>
      <c r="D14" s="16">
        <f t="shared" si="3"/>
        <v>415670020</v>
      </c>
      <c r="E14" s="16">
        <f t="shared" si="3"/>
        <v>355929967.70999998</v>
      </c>
      <c r="F14" s="16">
        <f t="shared" si="3"/>
        <v>44053628.010000005</v>
      </c>
      <c r="G14" s="28"/>
      <c r="H14" s="28"/>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28"/>
      <c r="FI14" s="28"/>
    </row>
    <row r="15" spans="1:165" x14ac:dyDescent="0.2">
      <c r="A15" s="90" t="s">
        <v>23</v>
      </c>
      <c r="B15" s="15" t="s">
        <v>24</v>
      </c>
      <c r="C15" s="16">
        <f t="shared" ref="C15:F15" si="4">+C16+C24+C27</f>
        <v>32211000</v>
      </c>
      <c r="D15" s="16">
        <f t="shared" si="4"/>
        <v>24301000</v>
      </c>
      <c r="E15" s="16">
        <f t="shared" si="4"/>
        <v>18798375.460000001</v>
      </c>
      <c r="F15" s="16">
        <f t="shared" si="4"/>
        <v>2424954.0100000016</v>
      </c>
      <c r="G15" s="28"/>
      <c r="H15" s="28"/>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28"/>
      <c r="FI15" s="28"/>
    </row>
    <row r="16" spans="1:165" ht="25.5" x14ac:dyDescent="0.2">
      <c r="A16" s="90" t="s">
        <v>25</v>
      </c>
      <c r="B16" s="15" t="s">
        <v>26</v>
      </c>
      <c r="C16" s="16">
        <f t="shared" ref="C16:F16" si="5">C17+C18+C20+C21+C22+C19+C23</f>
        <v>8127000</v>
      </c>
      <c r="D16" s="16">
        <f t="shared" si="5"/>
        <v>5990000</v>
      </c>
      <c r="E16" s="16">
        <f t="shared" si="5"/>
        <v>978821</v>
      </c>
      <c r="F16" s="16">
        <f t="shared" si="5"/>
        <v>90472</v>
      </c>
      <c r="G16" s="28"/>
      <c r="H16" s="28"/>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28"/>
      <c r="FI16" s="28"/>
    </row>
    <row r="17" spans="1:165" ht="25.5" x14ac:dyDescent="0.2">
      <c r="A17" s="91" t="s">
        <v>27</v>
      </c>
      <c r="B17" s="18" t="s">
        <v>28</v>
      </c>
      <c r="C17" s="16">
        <v>8127000</v>
      </c>
      <c r="D17" s="16">
        <v>5990000</v>
      </c>
      <c r="E17" s="122">
        <v>333037</v>
      </c>
      <c r="F17" s="19">
        <f>E17-[2]venituri!$E$17</f>
        <v>9791</v>
      </c>
      <c r="G17" s="28"/>
      <c r="H17" s="28"/>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28"/>
      <c r="FI17" s="28"/>
    </row>
    <row r="18" spans="1:165" ht="25.5" x14ac:dyDescent="0.2">
      <c r="A18" s="91" t="s">
        <v>29</v>
      </c>
      <c r="B18" s="18" t="s">
        <v>30</v>
      </c>
      <c r="C18" s="16"/>
      <c r="D18" s="16"/>
      <c r="E18" s="122"/>
      <c r="F18" s="19"/>
      <c r="G18" s="28"/>
      <c r="H18" s="28"/>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28"/>
      <c r="FI18" s="28"/>
    </row>
    <row r="19" spans="1:165" x14ac:dyDescent="0.2">
      <c r="A19" s="91" t="s">
        <v>31</v>
      </c>
      <c r="B19" s="18" t="s">
        <v>32</v>
      </c>
      <c r="C19" s="16"/>
      <c r="D19" s="16"/>
      <c r="E19" s="122"/>
      <c r="F19" s="19"/>
      <c r="G19" s="28"/>
      <c r="H19" s="28"/>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28"/>
      <c r="FI19" s="28"/>
    </row>
    <row r="20" spans="1:165" ht="25.5" x14ac:dyDescent="0.2">
      <c r="A20" s="91" t="s">
        <v>33</v>
      </c>
      <c r="B20" s="18" t="s">
        <v>34</v>
      </c>
      <c r="C20" s="16"/>
      <c r="D20" s="16"/>
      <c r="E20" s="122"/>
      <c r="F20" s="19"/>
      <c r="G20" s="28"/>
      <c r="H20" s="28"/>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28"/>
      <c r="FI20" s="28"/>
    </row>
    <row r="21" spans="1:165" ht="25.5" x14ac:dyDescent="0.2">
      <c r="A21" s="91" t="s">
        <v>35</v>
      </c>
      <c r="B21" s="18" t="s">
        <v>36</v>
      </c>
      <c r="C21" s="16"/>
      <c r="D21" s="16"/>
      <c r="E21" s="122"/>
      <c r="F21" s="19"/>
      <c r="G21" s="28"/>
      <c r="H21" s="28"/>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28"/>
      <c r="FI21" s="28"/>
    </row>
    <row r="22" spans="1:165" ht="43.5" customHeight="1" x14ac:dyDescent="0.2">
      <c r="A22" s="91" t="s">
        <v>37</v>
      </c>
      <c r="B22" s="92" t="s">
        <v>38</v>
      </c>
      <c r="C22" s="16"/>
      <c r="D22" s="16"/>
      <c r="E22" s="122"/>
      <c r="F22" s="19"/>
      <c r="G22" s="28"/>
      <c r="H22" s="28"/>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28"/>
      <c r="FI22" s="28"/>
    </row>
    <row r="23" spans="1:165" ht="43.5" customHeight="1" x14ac:dyDescent="0.2">
      <c r="A23" s="91" t="s">
        <v>39</v>
      </c>
      <c r="B23" s="92" t="s">
        <v>40</v>
      </c>
      <c r="C23" s="16"/>
      <c r="D23" s="16"/>
      <c r="E23" s="122">
        <v>645784</v>
      </c>
      <c r="F23" s="19">
        <f>E23-[2]venituri!$E$23</f>
        <v>80681</v>
      </c>
      <c r="G23" s="28"/>
      <c r="H23" s="28"/>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28"/>
      <c r="FI23" s="28"/>
    </row>
    <row r="24" spans="1:165" x14ac:dyDescent="0.2">
      <c r="A24" s="90" t="s">
        <v>41</v>
      </c>
      <c r="B24" s="93" t="s">
        <v>42</v>
      </c>
      <c r="C24" s="20">
        <f t="shared" ref="C24:F24" si="6">C25+C26</f>
        <v>0</v>
      </c>
      <c r="D24" s="20">
        <f t="shared" si="6"/>
        <v>0</v>
      </c>
      <c r="E24" s="20">
        <f t="shared" si="6"/>
        <v>30094</v>
      </c>
      <c r="F24" s="20">
        <f t="shared" si="6"/>
        <v>636</v>
      </c>
      <c r="G24" s="28"/>
      <c r="H24" s="28"/>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28"/>
      <c r="FI24" s="28"/>
    </row>
    <row r="25" spans="1:165" x14ac:dyDescent="0.2">
      <c r="A25" s="91" t="s">
        <v>43</v>
      </c>
      <c r="B25" s="92" t="s">
        <v>44</v>
      </c>
      <c r="C25" s="16"/>
      <c r="D25" s="16"/>
      <c r="E25" s="122">
        <v>30094</v>
      </c>
      <c r="F25" s="19">
        <f>E25-[2]venituri!$E$25</f>
        <v>636</v>
      </c>
      <c r="G25" s="28"/>
      <c r="H25" s="28"/>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28"/>
      <c r="FI25" s="28"/>
    </row>
    <row r="26" spans="1:165" ht="25.5" x14ac:dyDescent="0.2">
      <c r="A26" s="91" t="s">
        <v>45</v>
      </c>
      <c r="B26" s="92" t="s">
        <v>46</v>
      </c>
      <c r="C26" s="16"/>
      <c r="D26" s="16"/>
      <c r="E26" s="122"/>
      <c r="F26" s="19"/>
      <c r="G26" s="28"/>
      <c r="H26" s="28"/>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28"/>
      <c r="FI26" s="28"/>
    </row>
    <row r="27" spans="1:165" ht="25.5" x14ac:dyDescent="0.2">
      <c r="A27" s="91" t="s">
        <v>47</v>
      </c>
      <c r="B27" s="92" t="s">
        <v>48</v>
      </c>
      <c r="C27" s="16">
        <v>24084000</v>
      </c>
      <c r="D27" s="16">
        <v>18311000</v>
      </c>
      <c r="E27" s="122">
        <v>17789460.460000001</v>
      </c>
      <c r="F27" s="19">
        <f>E27-[2]venituri!$E$27</f>
        <v>2333846.0100000016</v>
      </c>
      <c r="G27" s="28"/>
      <c r="H27" s="28"/>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28"/>
      <c r="FI27" s="28"/>
    </row>
    <row r="28" spans="1:165" x14ac:dyDescent="0.2">
      <c r="A28" s="90" t="s">
        <v>49</v>
      </c>
      <c r="B28" s="15" t="s">
        <v>50</v>
      </c>
      <c r="C28" s="16">
        <f t="shared" ref="C28:F28" si="7">C29+C35+C51+C36+C37+C38+C39+C40+C41+C42+C43+C44+C45+C46+C47+C48+C49+C50</f>
        <v>526442000</v>
      </c>
      <c r="D28" s="16">
        <v>391369020</v>
      </c>
      <c r="E28" s="16">
        <f t="shared" si="7"/>
        <v>337131592.25</v>
      </c>
      <c r="F28" s="16">
        <f t="shared" si="7"/>
        <v>41628674</v>
      </c>
      <c r="G28" s="28"/>
      <c r="H28" s="28"/>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28"/>
      <c r="FI28" s="28"/>
    </row>
    <row r="29" spans="1:165" ht="25.5" x14ac:dyDescent="0.2">
      <c r="A29" s="90" t="s">
        <v>51</v>
      </c>
      <c r="B29" s="15" t="s">
        <v>52</v>
      </c>
      <c r="C29" s="16">
        <f t="shared" ref="C29:F29" si="8">C30+C31+C32+C33+C34</f>
        <v>506798000</v>
      </c>
      <c r="D29" s="16">
        <f t="shared" si="8"/>
        <v>375085000</v>
      </c>
      <c r="E29" s="16">
        <f t="shared" si="8"/>
        <v>317365645.75</v>
      </c>
      <c r="F29" s="16">
        <f t="shared" si="8"/>
        <v>40467245</v>
      </c>
      <c r="G29" s="28"/>
      <c r="H29" s="28"/>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28"/>
      <c r="FI29" s="28"/>
    </row>
    <row r="30" spans="1:165" ht="25.5" x14ac:dyDescent="0.2">
      <c r="A30" s="91" t="s">
        <v>53</v>
      </c>
      <c r="B30" s="18" t="s">
        <v>54</v>
      </c>
      <c r="C30" s="16">
        <v>506798000</v>
      </c>
      <c r="D30" s="16">
        <v>375085000</v>
      </c>
      <c r="E30" s="122">
        <v>317471572</v>
      </c>
      <c r="F30" s="19">
        <f>E30-[2]venituri!$E$30</f>
        <v>40559746</v>
      </c>
      <c r="G30" s="28"/>
      <c r="H30" s="28"/>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28"/>
      <c r="FI30" s="28"/>
    </row>
    <row r="31" spans="1:165" ht="38.25" x14ac:dyDescent="0.2">
      <c r="A31" s="91" t="s">
        <v>55</v>
      </c>
      <c r="B31" s="94" t="s">
        <v>56</v>
      </c>
      <c r="C31" s="16"/>
      <c r="D31" s="16"/>
      <c r="E31" s="122">
        <v>-1275232.25</v>
      </c>
      <c r="F31" s="19">
        <f>E31-[2]venituri!$E$31</f>
        <v>-92501</v>
      </c>
      <c r="G31" s="28"/>
      <c r="H31" s="28"/>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28"/>
      <c r="FI31" s="28"/>
    </row>
    <row r="32" spans="1:165" ht="27.75" customHeight="1" x14ac:dyDescent="0.2">
      <c r="A32" s="91" t="s">
        <v>57</v>
      </c>
      <c r="B32" s="18" t="s">
        <v>58</v>
      </c>
      <c r="C32" s="16"/>
      <c r="D32" s="16"/>
      <c r="E32" s="122"/>
      <c r="F32" s="19">
        <f>E32-[2]venituri!$E$32</f>
        <v>0</v>
      </c>
      <c r="G32" s="28"/>
      <c r="H32" s="28"/>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28"/>
      <c r="FI32" s="28"/>
    </row>
    <row r="33" spans="1:165" x14ac:dyDescent="0.2">
      <c r="A33" s="91" t="s">
        <v>59</v>
      </c>
      <c r="B33" s="18" t="s">
        <v>60</v>
      </c>
      <c r="C33" s="16"/>
      <c r="D33" s="16"/>
      <c r="E33" s="122">
        <v>1169306</v>
      </c>
      <c r="F33" s="19">
        <f>E33-[2]venituri!$E$33</f>
        <v>0</v>
      </c>
      <c r="G33" s="28"/>
      <c r="H33" s="28"/>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28"/>
      <c r="FI33" s="28"/>
    </row>
    <row r="34" spans="1:165" x14ac:dyDescent="0.2">
      <c r="A34" s="91" t="s">
        <v>61</v>
      </c>
      <c r="B34" s="18" t="s">
        <v>62</v>
      </c>
      <c r="C34" s="16"/>
      <c r="D34" s="16"/>
      <c r="E34" s="122"/>
      <c r="F34" s="19"/>
      <c r="G34" s="28"/>
      <c r="H34" s="28"/>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28"/>
      <c r="FI34" s="28"/>
    </row>
    <row r="35" spans="1:165" x14ac:dyDescent="0.2">
      <c r="A35" s="91" t="s">
        <v>63</v>
      </c>
      <c r="B35" s="18" t="s">
        <v>64</v>
      </c>
      <c r="C35" s="16"/>
      <c r="D35" s="16"/>
      <c r="E35" s="122"/>
      <c r="F35" s="19"/>
      <c r="G35" s="28"/>
      <c r="H35" s="28"/>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28"/>
      <c r="FI35" s="28"/>
    </row>
    <row r="36" spans="1:165" ht="25.5" x14ac:dyDescent="0.2">
      <c r="A36" s="91" t="s">
        <v>65</v>
      </c>
      <c r="B36" s="95" t="s">
        <v>66</v>
      </c>
      <c r="C36" s="16"/>
      <c r="D36" s="16"/>
      <c r="E36" s="122"/>
      <c r="F36" s="19"/>
      <c r="G36" s="28"/>
      <c r="H36" s="28"/>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28"/>
      <c r="FI36" s="28"/>
    </row>
    <row r="37" spans="1:165" ht="38.25" x14ac:dyDescent="0.2">
      <c r="A37" s="91" t="s">
        <v>67</v>
      </c>
      <c r="B37" s="18" t="s">
        <v>68</v>
      </c>
      <c r="C37" s="16">
        <v>2000</v>
      </c>
      <c r="D37" s="16">
        <v>1000</v>
      </c>
      <c r="E37" s="122">
        <v>5888</v>
      </c>
      <c r="F37" s="19">
        <f>E37-[2]venituri!$E$37</f>
        <v>2100</v>
      </c>
      <c r="G37" s="28"/>
      <c r="H37" s="28"/>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28"/>
      <c r="FI37" s="28"/>
    </row>
    <row r="38" spans="1:165" ht="51" x14ac:dyDescent="0.2">
      <c r="A38" s="91" t="s">
        <v>69</v>
      </c>
      <c r="B38" s="18" t="s">
        <v>70</v>
      </c>
      <c r="C38" s="16"/>
      <c r="D38" s="16"/>
      <c r="E38" s="122">
        <v>229</v>
      </c>
      <c r="F38" s="19">
        <f>E38-[2]venituri!$E$38</f>
        <v>7</v>
      </c>
      <c r="G38" s="28"/>
      <c r="H38" s="28"/>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28"/>
      <c r="FI38" s="28"/>
    </row>
    <row r="39" spans="1:165" ht="38.25" x14ac:dyDescent="0.2">
      <c r="A39" s="91" t="s">
        <v>71</v>
      </c>
      <c r="B39" s="18" t="s">
        <v>72</v>
      </c>
      <c r="C39" s="16"/>
      <c r="D39" s="16"/>
      <c r="E39" s="122"/>
      <c r="F39" s="19"/>
      <c r="G39" s="28"/>
      <c r="H39" s="28"/>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28"/>
      <c r="FI39" s="28"/>
    </row>
    <row r="40" spans="1:165" ht="38.25" x14ac:dyDescent="0.2">
      <c r="A40" s="91" t="s">
        <v>73</v>
      </c>
      <c r="B40" s="18" t="s">
        <v>74</v>
      </c>
      <c r="C40" s="16"/>
      <c r="D40" s="16"/>
      <c r="E40" s="122"/>
      <c r="F40" s="19"/>
      <c r="G40" s="28"/>
      <c r="H40" s="28"/>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28"/>
      <c r="FI40" s="28"/>
    </row>
    <row r="41" spans="1:165" ht="38.25" x14ac:dyDescent="0.2">
      <c r="A41" s="91" t="s">
        <v>75</v>
      </c>
      <c r="B41" s="18" t="s">
        <v>76</v>
      </c>
      <c r="C41" s="16"/>
      <c r="D41" s="16"/>
      <c r="E41" s="122"/>
      <c r="F41" s="19"/>
      <c r="G41" s="28"/>
      <c r="H41" s="28"/>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28"/>
      <c r="FI41" s="28"/>
    </row>
    <row r="42" spans="1:165" ht="38.25" x14ac:dyDescent="0.2">
      <c r="A42" s="91" t="s">
        <v>77</v>
      </c>
      <c r="B42" s="18" t="s">
        <v>78</v>
      </c>
      <c r="C42" s="16"/>
      <c r="D42" s="16"/>
      <c r="E42" s="122"/>
      <c r="F42" s="19"/>
      <c r="G42" s="28"/>
      <c r="H42" s="28"/>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28"/>
      <c r="FI42" s="28"/>
    </row>
    <row r="43" spans="1:165" ht="25.5" x14ac:dyDescent="0.2">
      <c r="A43" s="91" t="s">
        <v>79</v>
      </c>
      <c r="B43" s="18" t="s">
        <v>80</v>
      </c>
      <c r="C43" s="16">
        <v>55000</v>
      </c>
      <c r="D43" s="16">
        <v>48000</v>
      </c>
      <c r="E43" s="122">
        <v>6303</v>
      </c>
      <c r="F43" s="19">
        <f>E43-[2]venituri!$E$43</f>
        <v>0</v>
      </c>
      <c r="G43" s="28"/>
      <c r="H43" s="28"/>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28"/>
      <c r="FI43" s="28"/>
    </row>
    <row r="44" spans="1:165" ht="25.5" x14ac:dyDescent="0.2">
      <c r="A44" s="91" t="s">
        <v>81</v>
      </c>
      <c r="B44" s="18" t="s">
        <v>82</v>
      </c>
      <c r="C44" s="16"/>
      <c r="D44" s="16"/>
      <c r="E44" s="122">
        <v>315</v>
      </c>
      <c r="F44" s="19">
        <f>E44-[2]venituri!$E$44</f>
        <v>145</v>
      </c>
      <c r="G44" s="28"/>
      <c r="H44" s="28"/>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28"/>
      <c r="FI44" s="28"/>
    </row>
    <row r="45" spans="1:165" x14ac:dyDescent="0.2">
      <c r="A45" s="91" t="s">
        <v>83</v>
      </c>
      <c r="B45" s="18" t="s">
        <v>84</v>
      </c>
      <c r="C45" s="16"/>
      <c r="D45" s="16"/>
      <c r="E45" s="122">
        <v>55069</v>
      </c>
      <c r="F45" s="19">
        <f>E45-[2]venituri!$E$45</f>
        <v>9837</v>
      </c>
      <c r="G45" s="28"/>
      <c r="H45" s="28"/>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28"/>
      <c r="FI45" s="28"/>
    </row>
    <row r="46" spans="1:165" x14ac:dyDescent="0.2">
      <c r="A46" s="91" t="s">
        <v>85</v>
      </c>
      <c r="B46" s="18" t="s">
        <v>86</v>
      </c>
      <c r="C46" s="16">
        <v>88000</v>
      </c>
      <c r="D46" s="16">
        <v>60000</v>
      </c>
      <c r="E46" s="122">
        <v>81562.5</v>
      </c>
      <c r="F46" s="19">
        <f>E46-[2]venituri!$E$46</f>
        <v>4619</v>
      </c>
      <c r="G46" s="28"/>
      <c r="H46" s="28"/>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28"/>
      <c r="FI46" s="28"/>
    </row>
    <row r="47" spans="1:165" ht="38.25" customHeight="1" x14ac:dyDescent="0.2">
      <c r="A47" s="96" t="s">
        <v>87</v>
      </c>
      <c r="B47" s="21" t="s">
        <v>88</v>
      </c>
      <c r="C47" s="16">
        <v>4000</v>
      </c>
      <c r="D47" s="16">
        <v>3020</v>
      </c>
      <c r="E47" s="122">
        <v>2700</v>
      </c>
      <c r="F47" s="19">
        <f>E47-[2]venituri!$E$47</f>
        <v>0</v>
      </c>
      <c r="G47" s="28"/>
      <c r="H47" s="28"/>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28"/>
      <c r="FI47" s="28"/>
    </row>
    <row r="48" spans="1:165" x14ac:dyDescent="0.2">
      <c r="A48" s="96" t="s">
        <v>89</v>
      </c>
      <c r="B48" s="21" t="s">
        <v>90</v>
      </c>
      <c r="C48" s="16"/>
      <c r="D48" s="16"/>
      <c r="E48" s="122"/>
      <c r="F48" s="19"/>
      <c r="G48" s="28"/>
      <c r="H48" s="28"/>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28"/>
      <c r="FI48" s="28"/>
    </row>
    <row r="49" spans="1:165" ht="25.5" x14ac:dyDescent="0.2">
      <c r="A49" s="96" t="s">
        <v>91</v>
      </c>
      <c r="B49" s="21" t="s">
        <v>92</v>
      </c>
      <c r="C49" s="16">
        <v>318000</v>
      </c>
      <c r="D49" s="16">
        <v>237000</v>
      </c>
      <c r="E49" s="122">
        <v>294894</v>
      </c>
      <c r="F49" s="19">
        <f>E49-[2]venituri!$E$49</f>
        <v>30441</v>
      </c>
      <c r="G49" s="28"/>
      <c r="H49" s="28"/>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28"/>
      <c r="FI49" s="28"/>
    </row>
    <row r="50" spans="1:165" x14ac:dyDescent="0.2">
      <c r="A50" s="96" t="s">
        <v>93</v>
      </c>
      <c r="B50" s="21" t="s">
        <v>94</v>
      </c>
      <c r="C50" s="16">
        <v>19177000</v>
      </c>
      <c r="D50" s="16">
        <v>15935000</v>
      </c>
      <c r="E50" s="122">
        <v>19318912</v>
      </c>
      <c r="F50" s="19">
        <f>E50-[2]venituri!$E$50</f>
        <v>1114280</v>
      </c>
      <c r="G50" s="28"/>
      <c r="H50" s="28"/>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28"/>
      <c r="FI50" s="28"/>
    </row>
    <row r="51" spans="1:165" x14ac:dyDescent="0.2">
      <c r="A51" s="91" t="s">
        <v>95</v>
      </c>
      <c r="B51" s="18" t="s">
        <v>96</v>
      </c>
      <c r="C51" s="16"/>
      <c r="D51" s="16"/>
      <c r="E51" s="122">
        <v>74</v>
      </c>
      <c r="F51" s="19">
        <f>E51-[2]venituri!$E$51</f>
        <v>0</v>
      </c>
      <c r="G51" s="28"/>
      <c r="H51" s="28"/>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28"/>
      <c r="FI51" s="28"/>
    </row>
    <row r="52" spans="1:165" x14ac:dyDescent="0.2">
      <c r="A52" s="90" t="s">
        <v>97</v>
      </c>
      <c r="B52" s="15" t="s">
        <v>98</v>
      </c>
      <c r="C52" s="16">
        <f t="shared" ref="C52:F52" si="9">+C53+C58</f>
        <v>330000</v>
      </c>
      <c r="D52" s="16">
        <f t="shared" si="9"/>
        <v>153000</v>
      </c>
      <c r="E52" s="16">
        <f t="shared" si="9"/>
        <v>1552410.66</v>
      </c>
      <c r="F52" s="16">
        <f t="shared" si="9"/>
        <v>122124.44999999998</v>
      </c>
      <c r="G52" s="28"/>
      <c r="H52" s="28"/>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28"/>
      <c r="FI52" s="28"/>
    </row>
    <row r="53" spans="1:165" x14ac:dyDescent="0.2">
      <c r="A53" s="90" t="s">
        <v>99</v>
      </c>
      <c r="B53" s="15" t="s">
        <v>100</v>
      </c>
      <c r="C53" s="16">
        <f t="shared" ref="C53:F53" si="10">+C54+C56</f>
        <v>107000</v>
      </c>
      <c r="D53" s="16">
        <f t="shared" si="10"/>
        <v>48000</v>
      </c>
      <c r="E53" s="16">
        <f t="shared" si="10"/>
        <v>73242.53</v>
      </c>
      <c r="F53" s="16">
        <f t="shared" si="10"/>
        <v>14648.720000000001</v>
      </c>
      <c r="G53" s="28"/>
      <c r="H53" s="28"/>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28"/>
      <c r="FI53" s="28"/>
    </row>
    <row r="54" spans="1:165" x14ac:dyDescent="0.2">
      <c r="A54" s="90" t="s">
        <v>101</v>
      </c>
      <c r="B54" s="15" t="s">
        <v>102</v>
      </c>
      <c r="C54" s="16">
        <f t="shared" ref="C54:F54" si="11">+C55</f>
        <v>107000</v>
      </c>
      <c r="D54" s="16">
        <f t="shared" si="11"/>
        <v>48000</v>
      </c>
      <c r="E54" s="16">
        <f t="shared" si="11"/>
        <v>73242.53</v>
      </c>
      <c r="F54" s="16">
        <f t="shared" si="11"/>
        <v>14648.720000000001</v>
      </c>
      <c r="G54" s="28"/>
      <c r="H54" s="28"/>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28"/>
      <c r="FI54" s="28"/>
    </row>
    <row r="55" spans="1:165" x14ac:dyDescent="0.2">
      <c r="A55" s="91" t="s">
        <v>103</v>
      </c>
      <c r="B55" s="18" t="s">
        <v>104</v>
      </c>
      <c r="C55" s="16">
        <v>107000</v>
      </c>
      <c r="D55" s="16">
        <v>48000</v>
      </c>
      <c r="E55" s="122">
        <v>73242.53</v>
      </c>
      <c r="F55" s="19">
        <f>E55-[2]venituri!$E$55</f>
        <v>14648.720000000001</v>
      </c>
      <c r="G55" s="28"/>
      <c r="H55" s="28"/>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28"/>
      <c r="FI55" s="28"/>
    </row>
    <row r="56" spans="1:165" x14ac:dyDescent="0.2">
      <c r="A56" s="90" t="s">
        <v>105</v>
      </c>
      <c r="B56" s="15" t="s">
        <v>106</v>
      </c>
      <c r="C56" s="16">
        <f t="shared" ref="C56:F56" si="12">+C57</f>
        <v>0</v>
      </c>
      <c r="D56" s="16">
        <f t="shared" si="12"/>
        <v>0</v>
      </c>
      <c r="E56" s="16">
        <f t="shared" si="12"/>
        <v>0</v>
      </c>
      <c r="F56" s="16">
        <f t="shared" si="12"/>
        <v>0</v>
      </c>
      <c r="G56" s="28"/>
      <c r="H56" s="28"/>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28"/>
      <c r="FI56" s="28"/>
    </row>
    <row r="57" spans="1:165" x14ac:dyDescent="0.2">
      <c r="A57" s="91" t="s">
        <v>107</v>
      </c>
      <c r="B57" s="18" t="s">
        <v>108</v>
      </c>
      <c r="C57" s="16"/>
      <c r="D57" s="16"/>
      <c r="E57" s="122"/>
      <c r="F57" s="19"/>
      <c r="G57" s="28"/>
      <c r="H57" s="28"/>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28"/>
      <c r="FI57" s="28"/>
    </row>
    <row r="58" spans="1:165" s="22" customFormat="1" x14ac:dyDescent="0.2">
      <c r="A58" s="97" t="s">
        <v>109</v>
      </c>
      <c r="B58" s="15" t="s">
        <v>110</v>
      </c>
      <c r="C58" s="16">
        <f t="shared" ref="C58:F58" si="13">+C59+C64</f>
        <v>223000</v>
      </c>
      <c r="D58" s="16">
        <f t="shared" si="13"/>
        <v>105000</v>
      </c>
      <c r="E58" s="16">
        <f t="shared" si="13"/>
        <v>1479168.13</v>
      </c>
      <c r="F58" s="16">
        <f t="shared" si="13"/>
        <v>107475.72999999998</v>
      </c>
      <c r="G58" s="4"/>
      <c r="H58" s="28"/>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row>
    <row r="59" spans="1:165" x14ac:dyDescent="0.2">
      <c r="A59" s="90" t="s">
        <v>111</v>
      </c>
      <c r="B59" s="15" t="s">
        <v>112</v>
      </c>
      <c r="C59" s="16">
        <f t="shared" ref="C59:F59" si="14">C63+C61+C62+C60</f>
        <v>223000</v>
      </c>
      <c r="D59" s="16">
        <f t="shared" si="14"/>
        <v>105000</v>
      </c>
      <c r="E59" s="16">
        <f t="shared" si="14"/>
        <v>1479168.13</v>
      </c>
      <c r="F59" s="16">
        <f t="shared" si="14"/>
        <v>107475.72999999998</v>
      </c>
      <c r="G59" s="28"/>
      <c r="H59" s="28"/>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28"/>
      <c r="FI59" s="28"/>
    </row>
    <row r="60" spans="1:165" x14ac:dyDescent="0.2">
      <c r="A60" s="90" t="s">
        <v>113</v>
      </c>
      <c r="B60" s="15" t="s">
        <v>114</v>
      </c>
      <c r="C60" s="16">
        <v>8000</v>
      </c>
      <c r="D60" s="16">
        <v>5000</v>
      </c>
      <c r="E60" s="16">
        <v>1160558</v>
      </c>
      <c r="F60" s="19">
        <f>E60-[2]venituri!$E$60</f>
        <v>88167</v>
      </c>
      <c r="G60" s="28"/>
      <c r="H60" s="28"/>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28"/>
      <c r="FI60" s="28"/>
    </row>
    <row r="61" spans="1:165" x14ac:dyDescent="0.2">
      <c r="A61" s="23" t="s">
        <v>115</v>
      </c>
      <c r="B61" s="15" t="s">
        <v>116</v>
      </c>
      <c r="C61" s="16"/>
      <c r="D61" s="16"/>
      <c r="E61" s="16">
        <v>-839</v>
      </c>
      <c r="F61" s="19">
        <f>E61-[2]venituri!$E$61</f>
        <v>0</v>
      </c>
      <c r="G61" s="28"/>
      <c r="H61" s="28"/>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28"/>
      <c r="FI61" s="28"/>
    </row>
    <row r="62" spans="1:165" x14ac:dyDescent="0.2">
      <c r="A62" s="23" t="s">
        <v>117</v>
      </c>
      <c r="B62" s="15" t="s">
        <v>118</v>
      </c>
      <c r="C62" s="16"/>
      <c r="D62" s="16"/>
      <c r="E62" s="16"/>
      <c r="F62" s="19">
        <f>E62-[2]venituri!$E$62</f>
        <v>0</v>
      </c>
      <c r="G62" s="28"/>
      <c r="H62" s="28"/>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28"/>
      <c r="FI62" s="28"/>
    </row>
    <row r="63" spans="1:165" x14ac:dyDescent="0.2">
      <c r="A63" s="91" t="s">
        <v>119</v>
      </c>
      <c r="B63" s="24" t="s">
        <v>120</v>
      </c>
      <c r="C63" s="16">
        <v>215000</v>
      </c>
      <c r="D63" s="16">
        <v>100000</v>
      </c>
      <c r="E63" s="122">
        <v>319449.13</v>
      </c>
      <c r="F63" s="19">
        <f>E63-[2]venituri!$E$63</f>
        <v>19308.729999999981</v>
      </c>
      <c r="G63" s="28"/>
      <c r="H63" s="28"/>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28"/>
      <c r="FI63" s="28"/>
    </row>
    <row r="64" spans="1:165" x14ac:dyDescent="0.2">
      <c r="A64" s="90" t="s">
        <v>121</v>
      </c>
      <c r="B64" s="15" t="s">
        <v>122</v>
      </c>
      <c r="C64" s="16">
        <f t="shared" ref="C64:F64" si="15">C65</f>
        <v>0</v>
      </c>
      <c r="D64" s="16">
        <f t="shared" si="15"/>
        <v>0</v>
      </c>
      <c r="E64" s="16">
        <f t="shared" si="15"/>
        <v>0</v>
      </c>
      <c r="F64" s="16">
        <f t="shared" si="15"/>
        <v>0</v>
      </c>
      <c r="G64" s="28"/>
      <c r="H64" s="28"/>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28"/>
      <c r="FI64" s="28"/>
    </row>
    <row r="65" spans="1:165" x14ac:dyDescent="0.2">
      <c r="A65" s="91" t="s">
        <v>123</v>
      </c>
      <c r="B65" s="24" t="s">
        <v>124</v>
      </c>
      <c r="C65" s="16"/>
      <c r="D65" s="16"/>
      <c r="E65" s="122"/>
      <c r="F65" s="19"/>
      <c r="G65" s="28"/>
      <c r="H65" s="28"/>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28"/>
      <c r="FI65" s="28"/>
    </row>
    <row r="66" spans="1:165" x14ac:dyDescent="0.2">
      <c r="A66" s="90" t="s">
        <v>125</v>
      </c>
      <c r="B66" s="15" t="s">
        <v>126</v>
      </c>
      <c r="C66" s="16">
        <f t="shared" ref="C66:F66" si="16">+C67</f>
        <v>78249230</v>
      </c>
      <c r="D66" s="16">
        <f t="shared" si="16"/>
        <v>78249230</v>
      </c>
      <c r="E66" s="16">
        <f t="shared" si="16"/>
        <v>78249262</v>
      </c>
      <c r="F66" s="16">
        <f t="shared" si="16"/>
        <v>1832354</v>
      </c>
      <c r="G66" s="28"/>
      <c r="H66" s="28"/>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28"/>
      <c r="FI66" s="28"/>
    </row>
    <row r="67" spans="1:165" x14ac:dyDescent="0.2">
      <c r="A67" s="90" t="s">
        <v>127</v>
      </c>
      <c r="B67" s="15" t="s">
        <v>128</v>
      </c>
      <c r="C67" s="16">
        <f t="shared" ref="C67:F67" si="17">+C68+C81</f>
        <v>78249230</v>
      </c>
      <c r="D67" s="16">
        <f t="shared" si="17"/>
        <v>78249230</v>
      </c>
      <c r="E67" s="16">
        <f t="shared" si="17"/>
        <v>78249262</v>
      </c>
      <c r="F67" s="16">
        <f t="shared" si="17"/>
        <v>1832354</v>
      </c>
      <c r="G67" s="28"/>
      <c r="H67" s="28"/>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28"/>
      <c r="FI67" s="28"/>
    </row>
    <row r="68" spans="1:165" x14ac:dyDescent="0.2">
      <c r="A68" s="90" t="s">
        <v>129</v>
      </c>
      <c r="B68" s="15" t="s">
        <v>130</v>
      </c>
      <c r="C68" s="16">
        <f t="shared" ref="C68:F68" si="18">C69+C70+C71+C72+C74+C75+C76+C77+C73+C78+C79+C80</f>
        <v>78249230</v>
      </c>
      <c r="D68" s="16">
        <f t="shared" si="18"/>
        <v>78249230</v>
      </c>
      <c r="E68" s="16">
        <f t="shared" si="18"/>
        <v>78249230</v>
      </c>
      <c r="F68" s="16">
        <f t="shared" si="18"/>
        <v>1832350</v>
      </c>
      <c r="G68" s="28"/>
      <c r="H68" s="28"/>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28"/>
      <c r="FI68" s="28"/>
    </row>
    <row r="69" spans="1:165" ht="25.5" x14ac:dyDescent="0.2">
      <c r="A69" s="91" t="s">
        <v>131</v>
      </c>
      <c r="B69" s="24" t="s">
        <v>132</v>
      </c>
      <c r="C69" s="16"/>
      <c r="D69" s="16"/>
      <c r="E69" s="122"/>
      <c r="F69" s="19"/>
      <c r="G69" s="28"/>
      <c r="H69" s="28"/>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28"/>
      <c r="FI69" s="28"/>
    </row>
    <row r="70" spans="1:165" ht="25.5" x14ac:dyDescent="0.2">
      <c r="A70" s="91" t="s">
        <v>133</v>
      </c>
      <c r="B70" s="24" t="s">
        <v>134</v>
      </c>
      <c r="C70" s="16"/>
      <c r="D70" s="16"/>
      <c r="E70" s="122"/>
      <c r="F70" s="19"/>
      <c r="G70" s="28"/>
      <c r="H70" s="28"/>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28"/>
      <c r="FI70" s="28"/>
    </row>
    <row r="71" spans="1:165" ht="25.5" x14ac:dyDescent="0.2">
      <c r="A71" s="98" t="s">
        <v>135</v>
      </c>
      <c r="B71" s="24" t="s">
        <v>136</v>
      </c>
      <c r="C71" s="16">
        <v>52948970</v>
      </c>
      <c r="D71" s="16">
        <v>52948970</v>
      </c>
      <c r="E71" s="122">
        <v>52948970</v>
      </c>
      <c r="F71" s="19">
        <f>E71-[2]venituri!$E$71</f>
        <v>0</v>
      </c>
      <c r="G71" s="28"/>
      <c r="H71" s="28"/>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28"/>
      <c r="FI71" s="28"/>
    </row>
    <row r="72" spans="1:165" ht="25.5" x14ac:dyDescent="0.2">
      <c r="A72" s="91" t="s">
        <v>137</v>
      </c>
      <c r="B72" s="25" t="s">
        <v>138</v>
      </c>
      <c r="C72" s="16"/>
      <c r="D72" s="16"/>
      <c r="E72" s="122"/>
      <c r="F72" s="19"/>
      <c r="G72" s="28"/>
      <c r="H72" s="28"/>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28"/>
      <c r="FI72" s="28"/>
    </row>
    <row r="73" spans="1:165" x14ac:dyDescent="0.2">
      <c r="A73" s="91" t="s">
        <v>139</v>
      </c>
      <c r="B73" s="25" t="s">
        <v>140</v>
      </c>
      <c r="C73" s="16"/>
      <c r="D73" s="16"/>
      <c r="E73" s="122"/>
      <c r="F73" s="19"/>
      <c r="G73" s="28"/>
      <c r="H73" s="28"/>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28"/>
      <c r="FI73" s="28"/>
    </row>
    <row r="74" spans="1:165" ht="25.5" x14ac:dyDescent="0.2">
      <c r="A74" s="91" t="s">
        <v>141</v>
      </c>
      <c r="B74" s="25" t="s">
        <v>142</v>
      </c>
      <c r="C74" s="16"/>
      <c r="D74" s="16"/>
      <c r="E74" s="122"/>
      <c r="F74" s="19"/>
      <c r="G74" s="28"/>
      <c r="H74" s="28"/>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28"/>
      <c r="FI74" s="28"/>
    </row>
    <row r="75" spans="1:165" ht="25.5" x14ac:dyDescent="0.2">
      <c r="A75" s="91" t="s">
        <v>143</v>
      </c>
      <c r="B75" s="25" t="s">
        <v>144</v>
      </c>
      <c r="C75" s="16"/>
      <c r="D75" s="16"/>
      <c r="E75" s="122"/>
      <c r="F75" s="19"/>
      <c r="G75" s="28"/>
      <c r="H75" s="28"/>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28"/>
      <c r="FI75" s="28"/>
    </row>
    <row r="76" spans="1:165" ht="25.5" x14ac:dyDescent="0.2">
      <c r="A76" s="91" t="s">
        <v>145</v>
      </c>
      <c r="B76" s="25" t="s">
        <v>146</v>
      </c>
      <c r="C76" s="16"/>
      <c r="D76" s="16"/>
      <c r="E76" s="122"/>
      <c r="F76" s="19"/>
      <c r="G76" s="28"/>
      <c r="H76" s="28"/>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28"/>
      <c r="FI76" s="28"/>
    </row>
    <row r="77" spans="1:165" ht="51" x14ac:dyDescent="0.2">
      <c r="A77" s="91" t="s">
        <v>147</v>
      </c>
      <c r="B77" s="25" t="s">
        <v>148</v>
      </c>
      <c r="C77" s="16"/>
      <c r="D77" s="16"/>
      <c r="E77" s="122"/>
      <c r="F77" s="19"/>
      <c r="G77" s="28"/>
      <c r="H77" s="28"/>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28"/>
      <c r="FI77" s="28"/>
    </row>
    <row r="78" spans="1:165" ht="25.5" x14ac:dyDescent="0.2">
      <c r="A78" s="91" t="s">
        <v>149</v>
      </c>
      <c r="B78" s="25" t="s">
        <v>150</v>
      </c>
      <c r="C78" s="16">
        <v>12684700</v>
      </c>
      <c r="D78" s="16">
        <v>12684700</v>
      </c>
      <c r="E78" s="122">
        <v>12684700</v>
      </c>
      <c r="F78" s="19">
        <f>E78-[2]venituri!$E$78</f>
        <v>1832350</v>
      </c>
      <c r="G78" s="28"/>
      <c r="H78" s="28"/>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28"/>
      <c r="FI78" s="28"/>
    </row>
    <row r="79" spans="1:165" ht="25.5" x14ac:dyDescent="0.2">
      <c r="A79" s="91" t="s">
        <v>151</v>
      </c>
      <c r="B79" s="25" t="s">
        <v>152</v>
      </c>
      <c r="C79" s="16"/>
      <c r="D79" s="16"/>
      <c r="E79" s="122"/>
      <c r="F79" s="19"/>
      <c r="G79" s="28"/>
      <c r="H79" s="28"/>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28"/>
      <c r="FI79" s="28"/>
    </row>
    <row r="80" spans="1:165" ht="51" x14ac:dyDescent="0.2">
      <c r="A80" s="91" t="s">
        <v>153</v>
      </c>
      <c r="B80" s="25" t="s">
        <v>154</v>
      </c>
      <c r="C80" s="16">
        <v>12615560</v>
      </c>
      <c r="D80" s="16">
        <v>12615560</v>
      </c>
      <c r="E80" s="122">
        <v>12615560</v>
      </c>
      <c r="F80" s="19">
        <f>E80-[2]venituri!$E$80</f>
        <v>0</v>
      </c>
      <c r="G80" s="28"/>
      <c r="H80" s="28"/>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28"/>
      <c r="FI80" s="28"/>
    </row>
    <row r="81" spans="1:165" x14ac:dyDescent="0.2">
      <c r="A81" s="90" t="s">
        <v>155</v>
      </c>
      <c r="B81" s="15" t="s">
        <v>156</v>
      </c>
      <c r="C81" s="16">
        <f t="shared" ref="C81:F81" si="19">+C82+C83+C84+C85+C86+C87+C88+C89</f>
        <v>0</v>
      </c>
      <c r="D81" s="16">
        <f t="shared" si="19"/>
        <v>0</v>
      </c>
      <c r="E81" s="16">
        <f t="shared" si="19"/>
        <v>32</v>
      </c>
      <c r="F81" s="16">
        <f t="shared" si="19"/>
        <v>4</v>
      </c>
      <c r="G81" s="28"/>
      <c r="H81" s="28"/>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28"/>
      <c r="FI81" s="28"/>
    </row>
    <row r="82" spans="1:165" ht="25.5" x14ac:dyDescent="0.2">
      <c r="A82" s="91" t="s">
        <v>157</v>
      </c>
      <c r="B82" s="18" t="s">
        <v>158</v>
      </c>
      <c r="C82" s="16"/>
      <c r="D82" s="16"/>
      <c r="E82" s="122"/>
      <c r="F82" s="19"/>
      <c r="G82" s="28"/>
      <c r="H82" s="28"/>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28"/>
      <c r="FI82" s="28"/>
    </row>
    <row r="83" spans="1:165" ht="25.5" x14ac:dyDescent="0.2">
      <c r="A83" s="91" t="s">
        <v>159</v>
      </c>
      <c r="B83" s="26" t="s">
        <v>138</v>
      </c>
      <c r="C83" s="16"/>
      <c r="D83" s="16"/>
      <c r="E83" s="122"/>
      <c r="F83" s="19"/>
      <c r="G83" s="28"/>
      <c r="H83" s="28"/>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28"/>
      <c r="FI83" s="28"/>
    </row>
    <row r="84" spans="1:165" ht="38.25" x14ac:dyDescent="0.2">
      <c r="A84" s="91" t="s">
        <v>160</v>
      </c>
      <c r="B84" s="18" t="s">
        <v>161</v>
      </c>
      <c r="C84" s="16"/>
      <c r="D84" s="16"/>
      <c r="E84" s="122"/>
      <c r="F84" s="19"/>
      <c r="G84" s="28"/>
      <c r="H84" s="28"/>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28"/>
      <c r="FI84" s="28"/>
    </row>
    <row r="85" spans="1:165" ht="38.25" x14ac:dyDescent="0.2">
      <c r="A85" s="91" t="s">
        <v>162</v>
      </c>
      <c r="B85" s="18" t="s">
        <v>163</v>
      </c>
      <c r="C85" s="16"/>
      <c r="D85" s="16"/>
      <c r="E85" s="122"/>
      <c r="F85" s="19"/>
      <c r="G85" s="28"/>
      <c r="H85" s="28"/>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28"/>
      <c r="FI85" s="28"/>
    </row>
    <row r="86" spans="1:165" ht="25.5" x14ac:dyDescent="0.2">
      <c r="A86" s="91" t="s">
        <v>164</v>
      </c>
      <c r="B86" s="18" t="s">
        <v>142</v>
      </c>
      <c r="C86" s="16"/>
      <c r="D86" s="16"/>
      <c r="E86" s="122"/>
      <c r="F86" s="19"/>
      <c r="G86" s="28"/>
      <c r="H86" s="28"/>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28"/>
      <c r="FI86" s="28"/>
    </row>
    <row r="87" spans="1:165" x14ac:dyDescent="0.2">
      <c r="A87" s="95" t="s">
        <v>165</v>
      </c>
      <c r="B87" s="18" t="s">
        <v>166</v>
      </c>
      <c r="C87" s="16"/>
      <c r="D87" s="16"/>
      <c r="E87" s="122"/>
      <c r="F87" s="19"/>
      <c r="H87" s="28"/>
      <c r="AT87" s="28"/>
      <c r="BT87" s="28"/>
      <c r="BU87" s="28"/>
      <c r="BV87" s="28"/>
      <c r="CN87" s="28"/>
    </row>
    <row r="88" spans="1:165" ht="63.75" x14ac:dyDescent="0.2">
      <c r="A88" s="18" t="s">
        <v>167</v>
      </c>
      <c r="B88" s="27" t="s">
        <v>168</v>
      </c>
      <c r="C88" s="16"/>
      <c r="D88" s="16"/>
      <c r="E88" s="122">
        <v>32</v>
      </c>
      <c r="F88" s="19">
        <f>E88-[2]venituri!$E$88</f>
        <v>4</v>
      </c>
      <c r="H88" s="28"/>
      <c r="BT88" s="28"/>
      <c r="BU88" s="28"/>
      <c r="BV88" s="28"/>
      <c r="CN88" s="28"/>
    </row>
    <row r="89" spans="1:165" ht="25.5" x14ac:dyDescent="0.2">
      <c r="A89" s="18" t="s">
        <v>169</v>
      </c>
      <c r="B89" s="29" t="s">
        <v>170</v>
      </c>
      <c r="C89" s="16"/>
      <c r="D89" s="16"/>
      <c r="E89" s="122"/>
      <c r="F89" s="19"/>
      <c r="H89" s="28"/>
      <c r="BT89" s="28"/>
      <c r="BU89" s="28"/>
      <c r="BV89" s="28"/>
      <c r="CN89" s="28"/>
    </row>
    <row r="90" spans="1:165" ht="38.25" x14ac:dyDescent="0.2">
      <c r="A90" s="18" t="s">
        <v>171</v>
      </c>
      <c r="B90" s="30" t="s">
        <v>172</v>
      </c>
      <c r="C90" s="20">
        <f t="shared" ref="C90:F90" si="20">C93+C91</f>
        <v>0</v>
      </c>
      <c r="D90" s="20">
        <f t="shared" si="20"/>
        <v>0</v>
      </c>
      <c r="E90" s="20">
        <f t="shared" si="20"/>
        <v>0</v>
      </c>
      <c r="F90" s="20">
        <f t="shared" si="20"/>
        <v>0</v>
      </c>
      <c r="H90" s="28"/>
      <c r="BT90" s="28"/>
      <c r="BU90" s="28"/>
      <c r="BV90" s="28"/>
      <c r="CN90" s="28"/>
    </row>
    <row r="91" spans="1:165" x14ac:dyDescent="0.2">
      <c r="A91" s="18" t="s">
        <v>173</v>
      </c>
      <c r="B91" s="29" t="s">
        <v>174</v>
      </c>
      <c r="C91" s="20">
        <f t="shared" ref="C91:F91" si="21">C92</f>
        <v>0</v>
      </c>
      <c r="D91" s="20">
        <f t="shared" si="21"/>
        <v>0</v>
      </c>
      <c r="E91" s="20">
        <f t="shared" si="21"/>
        <v>0</v>
      </c>
      <c r="F91" s="20">
        <f t="shared" si="21"/>
        <v>0</v>
      </c>
      <c r="H91" s="28"/>
      <c r="BT91" s="28"/>
      <c r="BU91" s="28"/>
      <c r="BV91" s="28"/>
      <c r="CN91" s="28"/>
    </row>
    <row r="92" spans="1:165" x14ac:dyDescent="0.2">
      <c r="A92" s="18" t="s">
        <v>175</v>
      </c>
      <c r="B92" s="29" t="s">
        <v>176</v>
      </c>
      <c r="C92" s="20"/>
      <c r="D92" s="20"/>
      <c r="E92" s="20"/>
      <c r="F92" s="20"/>
      <c r="H92" s="28"/>
      <c r="BT92" s="28"/>
      <c r="BU92" s="28"/>
      <c r="BV92" s="28"/>
      <c r="CN92" s="28"/>
    </row>
    <row r="93" spans="1:165" x14ac:dyDescent="0.2">
      <c r="A93" s="18" t="s">
        <v>177</v>
      </c>
      <c r="B93" s="29" t="s">
        <v>178</v>
      </c>
      <c r="C93" s="20">
        <f t="shared" ref="C93:F93" si="22">C94</f>
        <v>0</v>
      </c>
      <c r="D93" s="20">
        <f t="shared" si="22"/>
        <v>0</v>
      </c>
      <c r="E93" s="20">
        <f t="shared" si="22"/>
        <v>0</v>
      </c>
      <c r="F93" s="20">
        <f t="shared" si="22"/>
        <v>0</v>
      </c>
      <c r="G93" s="28"/>
      <c r="H93" s="28"/>
      <c r="I93" s="28"/>
      <c r="J93" s="28"/>
      <c r="BT93" s="28"/>
      <c r="BU93" s="28"/>
      <c r="BV93" s="28"/>
      <c r="CN93" s="28"/>
    </row>
    <row r="94" spans="1:165" x14ac:dyDescent="0.2">
      <c r="A94" s="18" t="s">
        <v>179</v>
      </c>
      <c r="B94" s="29" t="s">
        <v>180</v>
      </c>
      <c r="C94" s="16"/>
      <c r="D94" s="16"/>
      <c r="E94" s="122"/>
      <c r="F94" s="19"/>
      <c r="G94" s="28"/>
      <c r="H94" s="28"/>
      <c r="I94" s="28"/>
      <c r="J94" s="28"/>
      <c r="BT94" s="28"/>
      <c r="BU94" s="28"/>
      <c r="BV94" s="28"/>
      <c r="CN94" s="28"/>
    </row>
    <row r="95" spans="1:165" ht="38.25" x14ac:dyDescent="0.2">
      <c r="A95" s="18" t="s">
        <v>181</v>
      </c>
      <c r="B95" s="30" t="s">
        <v>172</v>
      </c>
      <c r="C95" s="20">
        <f t="shared" ref="C95:F95" si="23">C96+C99</f>
        <v>0</v>
      </c>
      <c r="D95" s="20">
        <f t="shared" si="23"/>
        <v>0</v>
      </c>
      <c r="E95" s="20">
        <f t="shared" si="23"/>
        <v>0</v>
      </c>
      <c r="F95" s="20">
        <f t="shared" si="23"/>
        <v>0</v>
      </c>
      <c r="G95" s="28"/>
      <c r="H95" s="28"/>
      <c r="I95" s="28"/>
      <c r="J95" s="28"/>
      <c r="BT95" s="28"/>
      <c r="BU95" s="28"/>
      <c r="BV95" s="28"/>
      <c r="CN95" s="28"/>
    </row>
    <row r="96" spans="1:165" x14ac:dyDescent="0.2">
      <c r="A96" s="18" t="s">
        <v>182</v>
      </c>
      <c r="B96" s="29" t="s">
        <v>178</v>
      </c>
      <c r="C96" s="20">
        <f t="shared" ref="C96:F96" si="24">C97+C98</f>
        <v>0</v>
      </c>
      <c r="D96" s="20">
        <f t="shared" si="24"/>
        <v>0</v>
      </c>
      <c r="E96" s="20">
        <f t="shared" si="24"/>
        <v>0</v>
      </c>
      <c r="F96" s="20">
        <f t="shared" si="24"/>
        <v>0</v>
      </c>
      <c r="G96" s="28"/>
      <c r="H96" s="28"/>
      <c r="I96" s="28"/>
      <c r="J96" s="28"/>
      <c r="BT96" s="28"/>
      <c r="BU96" s="28"/>
      <c r="BV96" s="28"/>
      <c r="CN96" s="28"/>
    </row>
    <row r="97" spans="1:92" x14ac:dyDescent="0.2">
      <c r="A97" s="18" t="s">
        <v>183</v>
      </c>
      <c r="B97" s="29" t="s">
        <v>184</v>
      </c>
      <c r="C97" s="16"/>
      <c r="D97" s="16"/>
      <c r="E97" s="122"/>
      <c r="F97" s="19"/>
      <c r="G97" s="28"/>
      <c r="H97" s="28"/>
      <c r="I97" s="28"/>
      <c r="J97" s="28"/>
      <c r="BT97" s="28"/>
      <c r="BU97" s="28"/>
      <c r="BV97" s="28"/>
      <c r="CN97" s="28"/>
    </row>
    <row r="98" spans="1:92" x14ac:dyDescent="0.2">
      <c r="A98" s="18" t="s">
        <v>185</v>
      </c>
      <c r="B98" s="29" t="s">
        <v>186</v>
      </c>
      <c r="C98" s="16"/>
      <c r="D98" s="16"/>
      <c r="E98" s="122"/>
      <c r="F98" s="19"/>
      <c r="G98" s="28"/>
      <c r="H98" s="28"/>
      <c r="I98" s="28"/>
      <c r="J98" s="28"/>
      <c r="BT98" s="28"/>
      <c r="BU98" s="28"/>
      <c r="BV98" s="28"/>
      <c r="CN98" s="28"/>
    </row>
    <row r="99" spans="1:92" x14ac:dyDescent="0.2">
      <c r="A99" s="18" t="s">
        <v>187</v>
      </c>
      <c r="B99" s="30" t="s">
        <v>516</v>
      </c>
      <c r="C99" s="20">
        <f t="shared" ref="C99:F99" si="25">C100+C101</f>
        <v>0</v>
      </c>
      <c r="D99" s="20">
        <f t="shared" si="25"/>
        <v>0</v>
      </c>
      <c r="E99" s="20">
        <f t="shared" si="25"/>
        <v>0</v>
      </c>
      <c r="F99" s="20">
        <f t="shared" si="25"/>
        <v>0</v>
      </c>
      <c r="G99" s="28"/>
      <c r="H99" s="28"/>
      <c r="I99" s="28"/>
      <c r="J99" s="28"/>
      <c r="BT99" s="28"/>
      <c r="BU99" s="28"/>
      <c r="BV99" s="28"/>
      <c r="CN99" s="28"/>
    </row>
    <row r="100" spans="1:92" x14ac:dyDescent="0.2">
      <c r="A100" s="18" t="s">
        <v>188</v>
      </c>
      <c r="B100" s="29" t="s">
        <v>184</v>
      </c>
      <c r="C100" s="16"/>
      <c r="D100" s="16"/>
      <c r="E100" s="122"/>
      <c r="F100" s="19"/>
      <c r="G100" s="28"/>
      <c r="H100" s="28"/>
      <c r="I100" s="28"/>
      <c r="J100" s="28"/>
      <c r="BT100" s="28"/>
      <c r="BU100" s="28"/>
      <c r="BV100" s="28"/>
      <c r="CN100" s="28"/>
    </row>
    <row r="101" spans="1:92" x14ac:dyDescent="0.2">
      <c r="A101" s="18" t="s">
        <v>189</v>
      </c>
      <c r="B101" s="29" t="s">
        <v>186</v>
      </c>
      <c r="C101" s="16"/>
      <c r="D101" s="16"/>
      <c r="E101" s="122"/>
      <c r="F101" s="19"/>
      <c r="G101" s="28"/>
      <c r="H101" s="28"/>
      <c r="I101" s="28"/>
      <c r="J101" s="28"/>
      <c r="BT101" s="28"/>
      <c r="BU101" s="28"/>
      <c r="BV101" s="28"/>
      <c r="CN101" s="28"/>
    </row>
    <row r="102" spans="1:92" ht="25.5" x14ac:dyDescent="0.2">
      <c r="A102" s="31" t="s">
        <v>190</v>
      </c>
      <c r="B102" s="32" t="s">
        <v>191</v>
      </c>
      <c r="C102" s="20">
        <f t="shared" ref="C102:F102" si="26">C103+C106</f>
        <v>0</v>
      </c>
      <c r="D102" s="20">
        <f t="shared" si="26"/>
        <v>0</v>
      </c>
      <c r="E102" s="20">
        <f t="shared" si="26"/>
        <v>0</v>
      </c>
      <c r="F102" s="20">
        <f t="shared" si="26"/>
        <v>0</v>
      </c>
      <c r="G102" s="28"/>
      <c r="H102" s="28"/>
      <c r="I102" s="28"/>
      <c r="J102" s="28"/>
      <c r="BT102" s="28"/>
      <c r="BU102" s="28"/>
      <c r="BV102" s="28"/>
      <c r="CN102" s="28"/>
    </row>
    <row r="103" spans="1:92" ht="38.25" x14ac:dyDescent="0.2">
      <c r="A103" s="18" t="s">
        <v>192</v>
      </c>
      <c r="B103" s="32" t="s">
        <v>172</v>
      </c>
      <c r="C103" s="20">
        <f t="shared" ref="C103:F103" si="27">C104+C105</f>
        <v>0</v>
      </c>
      <c r="D103" s="20">
        <f t="shared" si="27"/>
        <v>0</v>
      </c>
      <c r="E103" s="20">
        <f t="shared" si="27"/>
        <v>0</v>
      </c>
      <c r="F103" s="20">
        <f t="shared" si="27"/>
        <v>0</v>
      </c>
      <c r="G103" s="28"/>
      <c r="H103" s="28"/>
      <c r="I103" s="28"/>
      <c r="J103" s="28"/>
      <c r="BT103" s="28"/>
      <c r="BU103" s="28"/>
      <c r="BV103" s="28"/>
      <c r="CN103" s="28"/>
    </row>
    <row r="104" spans="1:92" x14ac:dyDescent="0.2">
      <c r="A104" s="18" t="s">
        <v>193</v>
      </c>
      <c r="B104" s="18" t="s">
        <v>194</v>
      </c>
      <c r="C104" s="20"/>
      <c r="D104" s="20"/>
      <c r="E104" s="20"/>
      <c r="F104" s="20"/>
      <c r="G104" s="28"/>
      <c r="H104" s="28"/>
      <c r="I104" s="28"/>
      <c r="J104" s="28"/>
      <c r="BT104" s="28"/>
      <c r="BU104" s="28"/>
      <c r="BV104" s="28"/>
      <c r="CN104" s="28"/>
    </row>
    <row r="105" spans="1:92" ht="26.25" customHeight="1" x14ac:dyDescent="0.2">
      <c r="A105" s="18" t="s">
        <v>195</v>
      </c>
      <c r="B105" s="18" t="s">
        <v>196</v>
      </c>
      <c r="C105" s="20"/>
      <c r="D105" s="20"/>
      <c r="E105" s="20"/>
      <c r="F105" s="20"/>
      <c r="G105" s="28"/>
      <c r="H105" s="28"/>
      <c r="I105" s="28"/>
      <c r="J105" s="28"/>
      <c r="BT105" s="28"/>
      <c r="BU105" s="28"/>
      <c r="BV105" s="28"/>
      <c r="CN105" s="28"/>
    </row>
    <row r="106" spans="1:92" x14ac:dyDescent="0.2">
      <c r="A106" s="35"/>
      <c r="B106" s="33" t="s">
        <v>197</v>
      </c>
      <c r="C106" s="20">
        <f t="shared" ref="C106:F108" si="28">C107</f>
        <v>0</v>
      </c>
      <c r="D106" s="20">
        <f t="shared" si="28"/>
        <v>0</v>
      </c>
      <c r="E106" s="20">
        <f t="shared" si="28"/>
        <v>0</v>
      </c>
      <c r="F106" s="20">
        <f t="shared" si="28"/>
        <v>0</v>
      </c>
      <c r="G106" s="28"/>
      <c r="H106" s="28"/>
      <c r="I106" s="28"/>
      <c r="J106" s="28"/>
      <c r="BT106" s="28"/>
      <c r="BU106" s="28"/>
      <c r="BV106" s="28"/>
      <c r="CN106" s="28"/>
    </row>
    <row r="107" spans="1:92" x14ac:dyDescent="0.2">
      <c r="A107" s="18" t="s">
        <v>198</v>
      </c>
      <c r="B107" s="33" t="s">
        <v>199</v>
      </c>
      <c r="C107" s="20">
        <f t="shared" si="28"/>
        <v>0</v>
      </c>
      <c r="D107" s="20">
        <f t="shared" si="28"/>
        <v>0</v>
      </c>
      <c r="E107" s="20">
        <f t="shared" si="28"/>
        <v>0</v>
      </c>
      <c r="F107" s="20">
        <f t="shared" si="28"/>
        <v>0</v>
      </c>
      <c r="G107" s="28"/>
      <c r="H107" s="28"/>
      <c r="I107" s="28"/>
      <c r="J107" s="28"/>
      <c r="BT107" s="28"/>
      <c r="BU107" s="28"/>
      <c r="BV107" s="28"/>
      <c r="CN107" s="28"/>
    </row>
    <row r="108" spans="1:92" ht="25.5" x14ac:dyDescent="0.2">
      <c r="A108" s="18" t="s">
        <v>200</v>
      </c>
      <c r="B108" s="33" t="s">
        <v>201</v>
      </c>
      <c r="C108" s="20">
        <f t="shared" si="28"/>
        <v>0</v>
      </c>
      <c r="D108" s="20">
        <f t="shared" si="28"/>
        <v>0</v>
      </c>
      <c r="E108" s="20">
        <f t="shared" si="28"/>
        <v>0</v>
      </c>
      <c r="F108" s="20">
        <f t="shared" si="28"/>
        <v>0</v>
      </c>
      <c r="G108" s="28"/>
      <c r="H108" s="28"/>
      <c r="I108" s="28"/>
      <c r="J108" s="28"/>
      <c r="BT108" s="28"/>
      <c r="BU108" s="28"/>
      <c r="BV108" s="28"/>
      <c r="CN108" s="28"/>
    </row>
    <row r="109" spans="1:92" x14ac:dyDescent="0.2">
      <c r="A109" s="18" t="s">
        <v>202</v>
      </c>
      <c r="B109" s="34" t="s">
        <v>203</v>
      </c>
      <c r="C109" s="16"/>
      <c r="D109" s="16"/>
      <c r="E109" s="122"/>
      <c r="F109" s="20"/>
      <c r="CN109" s="28"/>
    </row>
    <row r="110" spans="1:92" ht="12" customHeight="1" x14ac:dyDescent="0.2">
      <c r="A110" s="32" t="s">
        <v>204</v>
      </c>
      <c r="B110" s="32" t="s">
        <v>205</v>
      </c>
      <c r="C110" s="20">
        <f t="shared" ref="C110:F110" si="29">C111</f>
        <v>0</v>
      </c>
      <c r="D110" s="20">
        <f t="shared" si="29"/>
        <v>0</v>
      </c>
      <c r="E110" s="20">
        <f t="shared" si="29"/>
        <v>-1172377</v>
      </c>
      <c r="F110" s="20">
        <f t="shared" si="29"/>
        <v>347487</v>
      </c>
      <c r="CN110" s="28"/>
    </row>
    <row r="111" spans="1:92" ht="25.5" x14ac:dyDescent="0.2">
      <c r="A111" s="18" t="s">
        <v>206</v>
      </c>
      <c r="B111" s="18" t="s">
        <v>207</v>
      </c>
      <c r="C111" s="16"/>
      <c r="D111" s="16"/>
      <c r="E111" s="122">
        <v>-1172377</v>
      </c>
      <c r="F111" s="19">
        <f>E111-[2]venituri!$E$111</f>
        <v>347487</v>
      </c>
      <c r="CN111" s="28"/>
    </row>
    <row r="112" spans="1:92" x14ac:dyDescent="0.2">
      <c r="CN112" s="28"/>
    </row>
    <row r="113" spans="2:92" x14ac:dyDescent="0.2">
      <c r="CN113" s="28"/>
    </row>
    <row r="114" spans="2:92" ht="15" x14ac:dyDescent="0.3">
      <c r="B114" s="39" t="s">
        <v>521</v>
      </c>
      <c r="C114" s="39"/>
      <c r="D114" s="132" t="s">
        <v>522</v>
      </c>
      <c r="E114" s="133"/>
      <c r="F114" s="133" t="s">
        <v>523</v>
      </c>
      <c r="G114" s="134"/>
      <c r="CN114" s="28"/>
    </row>
    <row r="115" spans="2:92" ht="15" x14ac:dyDescent="0.3">
      <c r="B115" s="39" t="s">
        <v>524</v>
      </c>
      <c r="C115" s="39"/>
      <c r="D115" s="132" t="s">
        <v>525</v>
      </c>
      <c r="E115" s="133"/>
      <c r="F115" s="133" t="s">
        <v>526</v>
      </c>
      <c r="G115" s="134"/>
      <c r="CN115" s="28"/>
    </row>
    <row r="116" spans="2:92" x14ac:dyDescent="0.2">
      <c r="CN116" s="28"/>
    </row>
    <row r="117" spans="2:92" x14ac:dyDescent="0.2">
      <c r="CN117" s="28"/>
    </row>
    <row r="118" spans="2:92" x14ac:dyDescent="0.2">
      <c r="CN118" s="28"/>
    </row>
    <row r="119" spans="2:92" x14ac:dyDescent="0.2">
      <c r="CN119" s="28"/>
    </row>
    <row r="120" spans="2:92" x14ac:dyDescent="0.2">
      <c r="CN120" s="28"/>
    </row>
    <row r="121" spans="2:92" x14ac:dyDescent="0.2">
      <c r="CN121" s="28"/>
    </row>
    <row r="122" spans="2:92" x14ac:dyDescent="0.2">
      <c r="CN122" s="28"/>
    </row>
    <row r="123" spans="2:92" x14ac:dyDescent="0.2">
      <c r="CN123" s="28"/>
    </row>
    <row r="124" spans="2:92" x14ac:dyDescent="0.2">
      <c r="CN124" s="28"/>
    </row>
    <row r="125" spans="2:92" x14ac:dyDescent="0.2">
      <c r="CN125" s="28"/>
    </row>
    <row r="126" spans="2:92" x14ac:dyDescent="0.2">
      <c r="CN126" s="28"/>
    </row>
    <row r="127" spans="2:92" x14ac:dyDescent="0.2">
      <c r="CN127" s="28"/>
    </row>
    <row r="128" spans="2:92" x14ac:dyDescent="0.2">
      <c r="CN128" s="28"/>
    </row>
    <row r="129" spans="92:92" x14ac:dyDescent="0.2">
      <c r="CN129" s="28"/>
    </row>
    <row r="130" spans="92:92" x14ac:dyDescent="0.2">
      <c r="CN130" s="28"/>
    </row>
    <row r="131" spans="92:92" x14ac:dyDescent="0.2">
      <c r="CN131" s="28"/>
    </row>
    <row r="132" spans="92:92" x14ac:dyDescent="0.2">
      <c r="CN132" s="28"/>
    </row>
    <row r="133" spans="92:92" x14ac:dyDescent="0.2">
      <c r="CN133" s="28"/>
    </row>
    <row r="134" spans="92:92" x14ac:dyDescent="0.2">
      <c r="CN134" s="28"/>
    </row>
    <row r="135" spans="92:92" x14ac:dyDescent="0.2">
      <c r="CN135" s="28"/>
    </row>
    <row r="136" spans="92:92" x14ac:dyDescent="0.2">
      <c r="CN136" s="28"/>
    </row>
    <row r="137" spans="92:92" x14ac:dyDescent="0.2">
      <c r="CN137" s="28"/>
    </row>
    <row r="138" spans="92:92" x14ac:dyDescent="0.2">
      <c r="CN138" s="28"/>
    </row>
    <row r="139" spans="92:92" x14ac:dyDescent="0.2">
      <c r="CN139" s="28"/>
    </row>
    <row r="140" spans="92:92" x14ac:dyDescent="0.2">
      <c r="CN140" s="28"/>
    </row>
    <row r="141" spans="92:92" x14ac:dyDescent="0.2">
      <c r="CN141" s="28"/>
    </row>
    <row r="142" spans="92:92" x14ac:dyDescent="0.2">
      <c r="CN142" s="28"/>
    </row>
    <row r="143" spans="92:92" x14ac:dyDescent="0.2">
      <c r="CN143" s="28"/>
    </row>
    <row r="144" spans="92:92" x14ac:dyDescent="0.2">
      <c r="CN144" s="28"/>
    </row>
    <row r="145" spans="92:92" x14ac:dyDescent="0.2">
      <c r="CN145" s="28"/>
    </row>
    <row r="146" spans="92:92" x14ac:dyDescent="0.2">
      <c r="CN146" s="28"/>
    </row>
    <row r="147" spans="92:92" x14ac:dyDescent="0.2">
      <c r="CN147" s="28"/>
    </row>
    <row r="148" spans="92:92" x14ac:dyDescent="0.2">
      <c r="CN148" s="28"/>
    </row>
    <row r="149" spans="92:92" x14ac:dyDescent="0.2">
      <c r="CN149" s="28"/>
    </row>
    <row r="150" spans="92:92" x14ac:dyDescent="0.2">
      <c r="CN150" s="28"/>
    </row>
    <row r="151" spans="92:92" x14ac:dyDescent="0.2">
      <c r="CN151" s="28"/>
    </row>
    <row r="152" spans="92:92" x14ac:dyDescent="0.2">
      <c r="CN152" s="28"/>
    </row>
    <row r="153" spans="92:92" x14ac:dyDescent="0.2">
      <c r="CN153" s="28"/>
    </row>
    <row r="154" spans="92:92" x14ac:dyDescent="0.2">
      <c r="CN154" s="28"/>
    </row>
    <row r="155" spans="92:92" x14ac:dyDescent="0.2">
      <c r="CN155" s="28"/>
    </row>
    <row r="156" spans="92:92" x14ac:dyDescent="0.2">
      <c r="CN156" s="28"/>
    </row>
  </sheetData>
  <protectedRanges>
    <protectedRange sqref="E82:F83 C24:F24 C56:F56 C58:F58 C66:F67 C81:F81 E94:F94 E97:F98 E100:F101 E63 E17:F23 E25:F27 E30:F51 E55:F55 F60:F63 E87:F89 F111 E71:F80" name="Zonă1" securityDescriptor="O:WDG:WDD:(A;;CC;;;AN)(A;;CC;;;AU)(A;;CC;;;WD)"/>
  </protectedRanges>
  <mergeCells count="32">
    <mergeCell ref="G4:H4"/>
    <mergeCell ref="BG4:BK4"/>
    <mergeCell ref="I4:M4"/>
    <mergeCell ref="N4:R4"/>
    <mergeCell ref="S4:W4"/>
    <mergeCell ref="X4:AB4"/>
    <mergeCell ref="AC4:AG4"/>
    <mergeCell ref="AH4:AL4"/>
    <mergeCell ref="AM4:AQ4"/>
    <mergeCell ref="AR4:AV4"/>
    <mergeCell ref="AW4:BA4"/>
    <mergeCell ref="BB4:BF4"/>
    <mergeCell ref="DO4:DS4"/>
    <mergeCell ref="BL4:BP4"/>
    <mergeCell ref="BQ4:BU4"/>
    <mergeCell ref="BV4:BZ4"/>
    <mergeCell ref="CA4:CE4"/>
    <mergeCell ref="CF4:CJ4"/>
    <mergeCell ref="CK4:CO4"/>
    <mergeCell ref="CP4:CT4"/>
    <mergeCell ref="CU4:CY4"/>
    <mergeCell ref="CZ4:DD4"/>
    <mergeCell ref="DE4:DI4"/>
    <mergeCell ref="DJ4:DN4"/>
    <mergeCell ref="EX4:FB4"/>
    <mergeCell ref="FC4:FG4"/>
    <mergeCell ref="DT4:DX4"/>
    <mergeCell ref="DY4:EC4"/>
    <mergeCell ref="ED4:EH4"/>
    <mergeCell ref="EI4:EM4"/>
    <mergeCell ref="EN4:ER4"/>
    <mergeCell ref="ES4:EW4"/>
  </mergeCells>
  <pageMargins left="0.75" right="0.75" top="1" bottom="1" header="0.5" footer="0.5"/>
  <pageSetup paperSize="9" scale="5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00CC"/>
  </sheetPr>
  <dimension ref="A1:IP297"/>
  <sheetViews>
    <sheetView tabSelected="1" zoomScale="90" zoomScaleNormal="90" workbookViewId="0">
      <pane xSplit="3" ySplit="6" topLeftCell="D7" activePane="bottomRight" state="frozen"/>
      <selection activeCell="G7" sqref="G7:H290"/>
      <selection pane="topRight" activeCell="G7" sqref="G7:H290"/>
      <selection pane="bottomLeft" activeCell="G7" sqref="G7:H290"/>
      <selection pane="bottomRight" activeCell="O245" sqref="O245"/>
    </sheetView>
  </sheetViews>
  <sheetFormatPr defaultRowHeight="15" x14ac:dyDescent="0.3"/>
  <cols>
    <col min="1" max="1" width="14.42578125" style="37" customWidth="1"/>
    <col min="2" max="2" width="71.28515625" style="39" customWidth="1"/>
    <col min="3" max="3" width="5" style="39" bestFit="1" customWidth="1"/>
    <col min="4" max="4" width="16.140625" style="39" customWidth="1"/>
    <col min="5" max="5" width="15.42578125" style="39" customWidth="1"/>
    <col min="6" max="6" width="15.7109375" style="39" bestFit="1" customWidth="1"/>
    <col min="7" max="7" width="16.42578125" style="41" bestFit="1" customWidth="1"/>
    <col min="8" max="8" width="16.85546875" style="41" customWidth="1"/>
    <col min="9" max="9" width="13.85546875" style="40" bestFit="1" customWidth="1"/>
    <col min="10" max="10" width="29.7109375" style="40" customWidth="1"/>
    <col min="11" max="11" width="9.5703125" style="40" bestFit="1" customWidth="1"/>
    <col min="12" max="16384" width="9.140625" style="40"/>
  </cols>
  <sheetData>
    <row r="1" spans="1:10" ht="20.25" x14ac:dyDescent="0.35">
      <c r="B1" s="100" t="s">
        <v>528</v>
      </c>
      <c r="C1" s="38"/>
    </row>
    <row r="2" spans="1:10" x14ac:dyDescent="0.3">
      <c r="B2" s="38"/>
      <c r="C2" s="38"/>
    </row>
    <row r="3" spans="1:10" x14ac:dyDescent="0.3">
      <c r="B3" s="38"/>
      <c r="C3" s="38"/>
      <c r="D3" s="41"/>
    </row>
    <row r="4" spans="1:10" x14ac:dyDescent="0.3">
      <c r="D4" s="42"/>
      <c r="E4" s="42"/>
      <c r="F4" s="43"/>
      <c r="H4" s="128" t="s">
        <v>0</v>
      </c>
    </row>
    <row r="5" spans="1:10" s="47" customFormat="1" ht="75" x14ac:dyDescent="0.2">
      <c r="A5" s="44"/>
      <c r="B5" s="45" t="s">
        <v>2</v>
      </c>
      <c r="C5" s="45"/>
      <c r="D5" s="45" t="s">
        <v>208</v>
      </c>
      <c r="E5" s="46" t="s">
        <v>209</v>
      </c>
      <c r="F5" s="46" t="s">
        <v>210</v>
      </c>
      <c r="G5" s="46" t="s">
        <v>211</v>
      </c>
      <c r="H5" s="46" t="s">
        <v>212</v>
      </c>
    </row>
    <row r="6" spans="1:10" x14ac:dyDescent="0.3">
      <c r="A6" s="48"/>
      <c r="B6" s="49" t="s">
        <v>213</v>
      </c>
      <c r="C6" s="49"/>
      <c r="D6" s="50"/>
      <c r="E6" s="50"/>
      <c r="F6" s="50"/>
      <c r="G6" s="123"/>
      <c r="H6" s="123"/>
    </row>
    <row r="7" spans="1:10" s="54" customFormat="1" ht="16.5" customHeight="1" x14ac:dyDescent="0.3">
      <c r="A7" s="51" t="s">
        <v>214</v>
      </c>
      <c r="B7" s="52" t="s">
        <v>215</v>
      </c>
      <c r="C7" s="102">
        <f t="shared" ref="C7:H7" si="0">+C8+C16</f>
        <v>0</v>
      </c>
      <c r="D7" s="118">
        <f t="shared" si="0"/>
        <v>1021435170</v>
      </c>
      <c r="E7" s="118">
        <f t="shared" si="0"/>
        <v>1010700120</v>
      </c>
      <c r="F7" s="118">
        <f t="shared" si="0"/>
        <v>918006000</v>
      </c>
      <c r="G7" s="118">
        <f t="shared" si="0"/>
        <v>851998329.29999995</v>
      </c>
      <c r="H7" s="118">
        <f t="shared" si="0"/>
        <v>112555750.61000001</v>
      </c>
      <c r="I7" s="135">
        <f>G7-[2]cheltuieli!$G$7</f>
        <v>112555750.61000001</v>
      </c>
      <c r="J7" s="135">
        <f>G7-venituri!E7</f>
        <v>417439065.92999995</v>
      </c>
    </row>
    <row r="8" spans="1:10" s="54" customFormat="1" x14ac:dyDescent="0.3">
      <c r="A8" s="51" t="s">
        <v>216</v>
      </c>
      <c r="B8" s="55" t="s">
        <v>217</v>
      </c>
      <c r="C8" s="102">
        <f>+C9+C10+C13+C11+C12+C15+C252+C14</f>
        <v>0</v>
      </c>
      <c r="D8" s="102">
        <f t="shared" ref="D8:H8" si="1">+D9+D10+D13+D11+D12+D15+D252+D14</f>
        <v>1021335170</v>
      </c>
      <c r="E8" s="102">
        <f t="shared" si="1"/>
        <v>1010600120</v>
      </c>
      <c r="F8" s="102">
        <f t="shared" si="1"/>
        <v>917906000</v>
      </c>
      <c r="G8" s="102">
        <f t="shared" si="1"/>
        <v>851898329.29999995</v>
      </c>
      <c r="H8" s="102">
        <f t="shared" si="1"/>
        <v>112555750.61000001</v>
      </c>
      <c r="J8" s="135">
        <v>-417439065.93000001</v>
      </c>
    </row>
    <row r="9" spans="1:10" s="54" customFormat="1" x14ac:dyDescent="0.3">
      <c r="A9" s="51" t="s">
        <v>218</v>
      </c>
      <c r="B9" s="55" t="s">
        <v>219</v>
      </c>
      <c r="C9" s="102">
        <f t="shared" ref="C9:H9" si="2">+C23</f>
        <v>0</v>
      </c>
      <c r="D9" s="102">
        <f t="shared" si="2"/>
        <v>6508000</v>
      </c>
      <c r="E9" s="102">
        <f t="shared" si="2"/>
        <v>6508000</v>
      </c>
      <c r="F9" s="102">
        <f t="shared" si="2"/>
        <v>4986160</v>
      </c>
      <c r="G9" s="102">
        <f t="shared" si="2"/>
        <v>4236476</v>
      </c>
      <c r="H9" s="102">
        <f t="shared" si="2"/>
        <v>548770</v>
      </c>
      <c r="I9" s="135">
        <f>G9-[2]cheltuieli!$G$9</f>
        <v>548770</v>
      </c>
      <c r="J9" s="135">
        <f>J7+J8</f>
        <v>0</v>
      </c>
    </row>
    <row r="10" spans="1:10" s="54" customFormat="1" ht="16.5" customHeight="1" x14ac:dyDescent="0.3">
      <c r="A10" s="51" t="s">
        <v>220</v>
      </c>
      <c r="B10" s="55" t="s">
        <v>221</v>
      </c>
      <c r="C10" s="102">
        <f>+C43</f>
        <v>0</v>
      </c>
      <c r="D10" s="102">
        <f t="shared" ref="D10:H10" si="3">+D43</f>
        <v>758742610</v>
      </c>
      <c r="E10" s="102">
        <f t="shared" si="3"/>
        <v>748007560</v>
      </c>
      <c r="F10" s="102">
        <f t="shared" si="3"/>
        <v>672481210</v>
      </c>
      <c r="G10" s="102">
        <f t="shared" si="3"/>
        <v>629322457.03999996</v>
      </c>
      <c r="H10" s="102">
        <f t="shared" si="3"/>
        <v>81001885.860000014</v>
      </c>
      <c r="I10" s="135">
        <f>G10-[2]cheltuieli!$G$10</f>
        <v>81001885.860000014</v>
      </c>
      <c r="J10" s="135"/>
    </row>
    <row r="11" spans="1:10" s="54" customFormat="1" x14ac:dyDescent="0.3">
      <c r="A11" s="51" t="s">
        <v>222</v>
      </c>
      <c r="B11" s="55" t="s">
        <v>223</v>
      </c>
      <c r="C11" s="102">
        <f>+C71</f>
        <v>0</v>
      </c>
      <c r="D11" s="102">
        <f t="shared" ref="D11:H11" si="4">+D71</f>
        <v>0</v>
      </c>
      <c r="E11" s="102">
        <f t="shared" si="4"/>
        <v>0</v>
      </c>
      <c r="F11" s="102">
        <f t="shared" si="4"/>
        <v>0</v>
      </c>
      <c r="G11" s="102">
        <f t="shared" si="4"/>
        <v>0</v>
      </c>
      <c r="H11" s="102">
        <f t="shared" si="4"/>
        <v>0</v>
      </c>
    </row>
    <row r="12" spans="1:10" s="54" customFormat="1" ht="30" x14ac:dyDescent="0.3">
      <c r="A12" s="51" t="s">
        <v>224</v>
      </c>
      <c r="B12" s="55" t="s">
        <v>225</v>
      </c>
      <c r="C12" s="102">
        <f>C253</f>
        <v>0</v>
      </c>
      <c r="D12" s="102">
        <f t="shared" ref="D12:H12" si="5">D253</f>
        <v>211412040</v>
      </c>
      <c r="E12" s="102">
        <f t="shared" si="5"/>
        <v>211412040</v>
      </c>
      <c r="F12" s="102">
        <f t="shared" si="5"/>
        <v>195766110</v>
      </c>
      <c r="G12" s="102">
        <f t="shared" si="5"/>
        <v>175411015</v>
      </c>
      <c r="H12" s="102">
        <f t="shared" si="5"/>
        <v>21818111</v>
      </c>
      <c r="I12" s="135">
        <f>G12-[2]cheltuieli!$G$12</f>
        <v>21818111</v>
      </c>
    </row>
    <row r="13" spans="1:10" s="54" customFormat="1" ht="16.5" customHeight="1" x14ac:dyDescent="0.3">
      <c r="A13" s="51" t="s">
        <v>226</v>
      </c>
      <c r="B13" s="55" t="s">
        <v>227</v>
      </c>
      <c r="C13" s="102">
        <f>C266</f>
        <v>0</v>
      </c>
      <c r="D13" s="102">
        <f t="shared" ref="D13:H13" si="6">D266</f>
        <v>44672520</v>
      </c>
      <c r="E13" s="102">
        <f t="shared" si="6"/>
        <v>44672520</v>
      </c>
      <c r="F13" s="102">
        <f t="shared" si="6"/>
        <v>44672520</v>
      </c>
      <c r="G13" s="102">
        <f t="shared" si="6"/>
        <v>43997960</v>
      </c>
      <c r="H13" s="102">
        <f t="shared" si="6"/>
        <v>9210122</v>
      </c>
      <c r="I13" s="135">
        <f>G13-[2]cheltuieli!$G$13</f>
        <v>9210122</v>
      </c>
    </row>
    <row r="14" spans="1:10" s="54" customFormat="1" ht="30" x14ac:dyDescent="0.3">
      <c r="A14" s="51" t="s">
        <v>228</v>
      </c>
      <c r="B14" s="55" t="s">
        <v>229</v>
      </c>
      <c r="C14" s="102">
        <f>C275</f>
        <v>0</v>
      </c>
      <c r="D14" s="102">
        <f t="shared" ref="D14:H14" si="7">D275</f>
        <v>0</v>
      </c>
      <c r="E14" s="102">
        <f t="shared" si="7"/>
        <v>0</v>
      </c>
      <c r="F14" s="102">
        <f t="shared" si="7"/>
        <v>0</v>
      </c>
      <c r="G14" s="102">
        <f t="shared" si="7"/>
        <v>0</v>
      </c>
      <c r="H14" s="102">
        <f t="shared" si="7"/>
        <v>0</v>
      </c>
    </row>
    <row r="15" spans="1:10" s="54" customFormat="1" ht="16.5" customHeight="1" x14ac:dyDescent="0.3">
      <c r="A15" s="51" t="s">
        <v>230</v>
      </c>
      <c r="B15" s="55" t="s">
        <v>231</v>
      </c>
      <c r="C15" s="102">
        <f>C74</f>
        <v>0</v>
      </c>
      <c r="D15" s="102">
        <f t="shared" ref="D15:H15" si="8">D74</f>
        <v>0</v>
      </c>
      <c r="E15" s="102">
        <f t="shared" si="8"/>
        <v>0</v>
      </c>
      <c r="F15" s="102">
        <f t="shared" si="8"/>
        <v>0</v>
      </c>
      <c r="G15" s="102">
        <f t="shared" si="8"/>
        <v>0</v>
      </c>
      <c r="H15" s="102">
        <f t="shared" si="8"/>
        <v>0</v>
      </c>
    </row>
    <row r="16" spans="1:10" s="54" customFormat="1" ht="16.5" customHeight="1" x14ac:dyDescent="0.3">
      <c r="A16" s="51" t="s">
        <v>232</v>
      </c>
      <c r="B16" s="55" t="s">
        <v>233</v>
      </c>
      <c r="C16" s="102">
        <f>C77</f>
        <v>0</v>
      </c>
      <c r="D16" s="102">
        <f t="shared" ref="D16:H16" si="9">D77</f>
        <v>100000</v>
      </c>
      <c r="E16" s="102">
        <f t="shared" si="9"/>
        <v>100000</v>
      </c>
      <c r="F16" s="102">
        <f t="shared" si="9"/>
        <v>100000</v>
      </c>
      <c r="G16" s="102">
        <f t="shared" si="9"/>
        <v>100000</v>
      </c>
      <c r="H16" s="102">
        <f t="shared" si="9"/>
        <v>0</v>
      </c>
    </row>
    <row r="17" spans="1:243" s="54" customFormat="1" x14ac:dyDescent="0.3">
      <c r="A17" s="51" t="s">
        <v>234</v>
      </c>
      <c r="B17" s="55" t="s">
        <v>235</v>
      </c>
      <c r="C17" s="102">
        <f>C78</f>
        <v>0</v>
      </c>
      <c r="D17" s="102">
        <f t="shared" ref="D17:H17" si="10">D78</f>
        <v>100000</v>
      </c>
      <c r="E17" s="102">
        <f t="shared" si="10"/>
        <v>100000</v>
      </c>
      <c r="F17" s="102">
        <f t="shared" si="10"/>
        <v>100000</v>
      </c>
      <c r="G17" s="102">
        <f t="shared" si="10"/>
        <v>100000</v>
      </c>
      <c r="H17" s="102">
        <f t="shared" si="10"/>
        <v>0</v>
      </c>
    </row>
    <row r="18" spans="1:243" s="54" customFormat="1" ht="30" x14ac:dyDescent="0.3">
      <c r="A18" s="51" t="s">
        <v>236</v>
      </c>
      <c r="B18" s="55" t="s">
        <v>237</v>
      </c>
      <c r="C18" s="102">
        <f>C252+C274</f>
        <v>0</v>
      </c>
      <c r="D18" s="102">
        <f t="shared" ref="D18:H18" si="11">D252+D274</f>
        <v>0</v>
      </c>
      <c r="E18" s="102">
        <f t="shared" si="11"/>
        <v>0</v>
      </c>
      <c r="F18" s="102">
        <f t="shared" si="11"/>
        <v>0</v>
      </c>
      <c r="G18" s="102">
        <f t="shared" si="11"/>
        <v>-1091134.74</v>
      </c>
      <c r="H18" s="102">
        <f t="shared" si="11"/>
        <v>-23138.249999999993</v>
      </c>
      <c r="I18" s="135">
        <f>G18-[2]cheltuieli!$G$18</f>
        <v>-23138.25</v>
      </c>
    </row>
    <row r="19" spans="1:243" s="54" customFormat="1" ht="16.5" customHeight="1" x14ac:dyDescent="0.3">
      <c r="A19" s="51" t="s">
        <v>238</v>
      </c>
      <c r="B19" s="55" t="s">
        <v>239</v>
      </c>
      <c r="C19" s="102">
        <f t="shared" ref="C19:H19" si="12">+C20+C16</f>
        <v>0</v>
      </c>
      <c r="D19" s="102">
        <f t="shared" si="12"/>
        <v>1021435170</v>
      </c>
      <c r="E19" s="102">
        <f t="shared" si="12"/>
        <v>1010700120</v>
      </c>
      <c r="F19" s="102">
        <f t="shared" si="12"/>
        <v>918006000</v>
      </c>
      <c r="G19" s="102">
        <f t="shared" si="12"/>
        <v>851998329.29999995</v>
      </c>
      <c r="H19" s="102">
        <f t="shared" si="12"/>
        <v>112555750.61000001</v>
      </c>
    </row>
    <row r="20" spans="1:243" s="54" customFormat="1" x14ac:dyDescent="0.3">
      <c r="A20" s="51" t="s">
        <v>240</v>
      </c>
      <c r="B20" s="55" t="s">
        <v>217</v>
      </c>
      <c r="C20" s="102">
        <f>C9+C10+C11+C12+C13+C15+C252+C14</f>
        <v>0</v>
      </c>
      <c r="D20" s="102">
        <f t="shared" ref="D20:H20" si="13">D9+D10+D11+D12+D13+D15+D252+D14</f>
        <v>1021335170</v>
      </c>
      <c r="E20" s="102">
        <f t="shared" si="13"/>
        <v>1010600120</v>
      </c>
      <c r="F20" s="102">
        <f t="shared" si="13"/>
        <v>917906000</v>
      </c>
      <c r="G20" s="102">
        <f t="shared" si="13"/>
        <v>851898329.29999995</v>
      </c>
      <c r="H20" s="102">
        <f t="shared" si="13"/>
        <v>112555750.61000001</v>
      </c>
    </row>
    <row r="21" spans="1:243" s="54" customFormat="1" ht="16.5" customHeight="1" x14ac:dyDescent="0.3">
      <c r="A21" s="56" t="s">
        <v>241</v>
      </c>
      <c r="B21" s="55" t="s">
        <v>242</v>
      </c>
      <c r="C21" s="102">
        <f>+C22+C77+C252</f>
        <v>0</v>
      </c>
      <c r="D21" s="102">
        <f t="shared" ref="D21:H21" si="14">+D22+D77+D252</f>
        <v>976762650</v>
      </c>
      <c r="E21" s="102">
        <f t="shared" si="14"/>
        <v>966027600</v>
      </c>
      <c r="F21" s="102">
        <f t="shared" si="14"/>
        <v>873333480</v>
      </c>
      <c r="G21" s="102">
        <f t="shared" si="14"/>
        <v>808000369.29999995</v>
      </c>
      <c r="H21" s="102">
        <f t="shared" si="14"/>
        <v>103345628.61000001</v>
      </c>
    </row>
    <row r="22" spans="1:243" s="54" customFormat="1" ht="16.5" customHeight="1" x14ac:dyDescent="0.3">
      <c r="A22" s="51" t="s">
        <v>243</v>
      </c>
      <c r="B22" s="55" t="s">
        <v>217</v>
      </c>
      <c r="C22" s="102">
        <f>+C23+C43+C71+C253+C74+C275</f>
        <v>0</v>
      </c>
      <c r="D22" s="102">
        <f t="shared" ref="D22:H22" si="15">+D23+D43+D71+D253+D74+D275</f>
        <v>976662650</v>
      </c>
      <c r="E22" s="102">
        <f t="shared" si="15"/>
        <v>965927600</v>
      </c>
      <c r="F22" s="102">
        <f t="shared" si="15"/>
        <v>873233480</v>
      </c>
      <c r="G22" s="102">
        <f t="shared" si="15"/>
        <v>808969948.03999996</v>
      </c>
      <c r="H22" s="102">
        <f t="shared" si="15"/>
        <v>103368766.86000001</v>
      </c>
    </row>
    <row r="23" spans="1:243" s="54" customFormat="1" x14ac:dyDescent="0.3">
      <c r="A23" s="51" t="s">
        <v>244</v>
      </c>
      <c r="B23" s="55" t="s">
        <v>219</v>
      </c>
      <c r="C23" s="102">
        <f t="shared" ref="C23:H23" si="16">+C24+C36+C34</f>
        <v>0</v>
      </c>
      <c r="D23" s="102">
        <f t="shared" si="16"/>
        <v>6508000</v>
      </c>
      <c r="E23" s="102">
        <f t="shared" si="16"/>
        <v>6508000</v>
      </c>
      <c r="F23" s="102">
        <f t="shared" si="16"/>
        <v>4986160</v>
      </c>
      <c r="G23" s="102">
        <f t="shared" si="16"/>
        <v>4236476</v>
      </c>
      <c r="H23" s="102">
        <f t="shared" si="16"/>
        <v>548770</v>
      </c>
    </row>
    <row r="24" spans="1:243" s="54" customFormat="1" ht="16.5" customHeight="1" x14ac:dyDescent="0.3">
      <c r="A24" s="51" t="s">
        <v>245</v>
      </c>
      <c r="B24" s="55" t="s">
        <v>246</v>
      </c>
      <c r="C24" s="102">
        <f t="shared" ref="C24:H24" si="17">C25+C28+C29+C30+C32+C26+C27+C31</f>
        <v>0</v>
      </c>
      <c r="D24" s="102">
        <f t="shared" si="17"/>
        <v>6277000</v>
      </c>
      <c r="E24" s="102">
        <f t="shared" si="17"/>
        <v>6277000</v>
      </c>
      <c r="F24" s="102">
        <f t="shared" si="17"/>
        <v>4788440</v>
      </c>
      <c r="G24" s="102">
        <f t="shared" si="17"/>
        <v>4055620</v>
      </c>
      <c r="H24" s="102">
        <f t="shared" si="17"/>
        <v>536937</v>
      </c>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c r="DA24" s="40"/>
      <c r="DB24" s="40"/>
      <c r="DC24" s="40"/>
      <c r="DD24" s="40"/>
      <c r="DE24" s="40"/>
      <c r="DF24" s="40"/>
      <c r="DG24" s="40"/>
      <c r="DH24" s="40"/>
      <c r="DI24" s="40"/>
      <c r="DJ24" s="40"/>
      <c r="DK24" s="40"/>
      <c r="DL24" s="40"/>
      <c r="DM24" s="40"/>
      <c r="DN24" s="40"/>
      <c r="DO24" s="40"/>
      <c r="DP24" s="40"/>
      <c r="DQ24" s="40"/>
      <c r="DR24" s="40"/>
      <c r="DS24" s="40"/>
      <c r="DT24" s="40"/>
      <c r="DU24" s="40"/>
      <c r="DV24" s="40"/>
      <c r="DW24" s="40"/>
      <c r="DX24" s="40"/>
      <c r="DY24" s="40"/>
      <c r="DZ24" s="40"/>
      <c r="EA24" s="40"/>
      <c r="EB24" s="40"/>
      <c r="EC24" s="40"/>
      <c r="ED24" s="40"/>
      <c r="EE24" s="40"/>
      <c r="EF24" s="40"/>
      <c r="EG24" s="40"/>
      <c r="EH24" s="40"/>
      <c r="EI24" s="40"/>
      <c r="EJ24" s="40"/>
      <c r="EK24" s="40"/>
      <c r="EL24" s="40"/>
      <c r="EM24" s="40"/>
      <c r="EN24" s="40"/>
      <c r="EO24" s="40"/>
      <c r="EP24" s="40"/>
      <c r="EQ24" s="40"/>
      <c r="ER24" s="40"/>
      <c r="ES24" s="40"/>
      <c r="ET24" s="40"/>
      <c r="EU24" s="40"/>
      <c r="EV24" s="40"/>
      <c r="EW24" s="40"/>
      <c r="EX24" s="40"/>
      <c r="EY24" s="40"/>
      <c r="EZ24" s="40"/>
      <c r="FA24" s="40"/>
      <c r="FB24" s="40"/>
      <c r="FC24" s="40"/>
      <c r="FD24" s="40"/>
      <c r="FE24" s="40"/>
      <c r="FF24" s="40"/>
      <c r="FG24" s="40"/>
      <c r="FH24" s="40"/>
      <c r="FI24" s="40"/>
      <c r="FJ24" s="40"/>
      <c r="FK24" s="40"/>
      <c r="FL24" s="40"/>
      <c r="FM24" s="40"/>
      <c r="FN24" s="40"/>
      <c r="FO24" s="40"/>
      <c r="FP24" s="40"/>
      <c r="FQ24" s="40"/>
      <c r="FR24" s="40"/>
      <c r="FS24" s="40"/>
      <c r="FT24" s="40"/>
      <c r="FU24" s="40"/>
      <c r="FV24" s="40"/>
      <c r="FW24" s="40"/>
      <c r="FX24" s="40"/>
      <c r="FY24" s="40"/>
      <c r="FZ24" s="40"/>
      <c r="GA24" s="40"/>
      <c r="GB24" s="40"/>
      <c r="GC24" s="40"/>
      <c r="GD24" s="40"/>
      <c r="GE24" s="40"/>
      <c r="GF24" s="40"/>
      <c r="GG24" s="40"/>
      <c r="GH24" s="40"/>
      <c r="GI24" s="40"/>
      <c r="GJ24" s="40"/>
      <c r="GK24" s="40"/>
      <c r="GL24" s="40"/>
      <c r="GM24" s="40"/>
      <c r="GN24" s="40"/>
      <c r="GO24" s="40"/>
      <c r="GP24" s="40"/>
      <c r="GQ24" s="40"/>
      <c r="GR24" s="40"/>
      <c r="GS24" s="40"/>
      <c r="GT24" s="40"/>
      <c r="GU24" s="40"/>
      <c r="GV24" s="40"/>
      <c r="GW24" s="40"/>
      <c r="GX24" s="40"/>
      <c r="GY24" s="40"/>
      <c r="GZ24" s="40"/>
      <c r="HA24" s="40"/>
      <c r="HB24" s="40"/>
      <c r="HC24" s="40"/>
      <c r="HD24" s="40"/>
      <c r="HE24" s="40"/>
      <c r="HF24" s="40"/>
      <c r="HG24" s="40"/>
      <c r="HH24" s="40"/>
      <c r="HI24" s="40"/>
      <c r="HJ24" s="40"/>
      <c r="HK24" s="40"/>
      <c r="HL24" s="40"/>
      <c r="HM24" s="40"/>
      <c r="HN24" s="40"/>
      <c r="HO24" s="40"/>
      <c r="HP24" s="40"/>
      <c r="HQ24" s="40"/>
      <c r="HR24" s="40"/>
      <c r="HS24" s="40"/>
      <c r="HT24" s="40"/>
      <c r="HU24" s="40"/>
      <c r="HV24" s="40"/>
      <c r="HW24" s="40"/>
      <c r="HX24" s="40"/>
      <c r="HY24" s="40"/>
      <c r="HZ24" s="40"/>
      <c r="IA24" s="40"/>
      <c r="IB24" s="40"/>
      <c r="IC24" s="40"/>
      <c r="ID24" s="40"/>
      <c r="IE24" s="40"/>
      <c r="IF24" s="40"/>
      <c r="IG24" s="40"/>
      <c r="IH24" s="40"/>
      <c r="II24" s="40"/>
    </row>
    <row r="25" spans="1:243" s="54" customFormat="1" ht="16.5" customHeight="1" x14ac:dyDescent="0.3">
      <c r="A25" s="57" t="s">
        <v>247</v>
      </c>
      <c r="B25" s="58" t="s">
        <v>248</v>
      </c>
      <c r="C25" s="103"/>
      <c r="D25" s="53">
        <v>5196000</v>
      </c>
      <c r="E25" s="53">
        <v>5196000</v>
      </c>
      <c r="F25" s="53">
        <v>3938000</v>
      </c>
      <c r="G25" s="80">
        <v>3365187</v>
      </c>
      <c r="H25" s="80">
        <f>G25-[2]cheltuieli!$G$25</f>
        <v>454446</v>
      </c>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c r="DV25" s="40"/>
      <c r="DW25" s="40"/>
      <c r="DX25" s="40"/>
      <c r="DY25" s="40"/>
      <c r="DZ25" s="40"/>
      <c r="EA25" s="40"/>
      <c r="EB25" s="40"/>
      <c r="EC25" s="40"/>
      <c r="ED25" s="40"/>
      <c r="EE25" s="40"/>
      <c r="EF25" s="40"/>
      <c r="EG25" s="40"/>
      <c r="EH25" s="40"/>
      <c r="EI25" s="40"/>
      <c r="EJ25" s="40"/>
      <c r="EK25" s="40"/>
      <c r="EL25" s="40"/>
      <c r="EM25" s="40"/>
      <c r="EN25" s="40"/>
      <c r="EO25" s="40"/>
      <c r="EP25" s="40"/>
      <c r="EQ25" s="40"/>
      <c r="ER25" s="40"/>
      <c r="ES25" s="40"/>
      <c r="ET25" s="40"/>
      <c r="EU25" s="40"/>
      <c r="EV25" s="40"/>
      <c r="EW25" s="40"/>
      <c r="EX25" s="40"/>
      <c r="EY25" s="40"/>
      <c r="EZ25" s="40"/>
      <c r="FA25" s="40"/>
      <c r="FB25" s="40"/>
      <c r="FC25" s="40"/>
      <c r="FD25" s="40"/>
      <c r="FE25" s="40"/>
      <c r="FF25" s="40"/>
      <c r="FG25" s="40"/>
      <c r="FH25" s="40"/>
      <c r="FI25" s="40"/>
      <c r="FJ25" s="40"/>
      <c r="FK25" s="40"/>
      <c r="FL25" s="40"/>
      <c r="FM25" s="40"/>
      <c r="FN25" s="40"/>
      <c r="FO25" s="40"/>
      <c r="FP25" s="40"/>
      <c r="FQ25" s="40"/>
      <c r="FR25" s="40"/>
      <c r="FS25" s="40"/>
      <c r="FT25" s="40"/>
      <c r="FU25" s="40"/>
      <c r="FV25" s="40"/>
      <c r="FW25" s="40"/>
      <c r="FX25" s="40"/>
      <c r="FY25" s="40"/>
      <c r="FZ25" s="40"/>
      <c r="GA25" s="40"/>
      <c r="GB25" s="40"/>
      <c r="GC25" s="40"/>
      <c r="GD25" s="40"/>
      <c r="GE25" s="40"/>
      <c r="GF25" s="40"/>
      <c r="GG25" s="40"/>
      <c r="GH25" s="40"/>
      <c r="GI25" s="40"/>
      <c r="GJ25" s="40"/>
      <c r="GK25" s="40"/>
      <c r="GL25" s="40"/>
      <c r="GM25" s="40"/>
      <c r="GN25" s="40"/>
      <c r="GO25" s="40"/>
      <c r="GP25" s="40"/>
      <c r="GQ25" s="40"/>
      <c r="GR25" s="40"/>
      <c r="GS25" s="40"/>
      <c r="GT25" s="40"/>
      <c r="GU25" s="40"/>
      <c r="GV25" s="40"/>
      <c r="GW25" s="40"/>
      <c r="GX25" s="40"/>
      <c r="GY25" s="40"/>
      <c r="GZ25" s="40"/>
      <c r="HA25" s="40"/>
      <c r="HB25" s="40"/>
      <c r="HC25" s="40"/>
      <c r="HD25" s="40"/>
      <c r="HE25" s="40"/>
      <c r="HF25" s="40"/>
      <c r="HG25" s="40"/>
      <c r="HH25" s="40"/>
      <c r="HI25" s="40"/>
      <c r="HJ25" s="40"/>
      <c r="HK25" s="40"/>
      <c r="HL25" s="40"/>
      <c r="HM25" s="40"/>
      <c r="HN25" s="40"/>
      <c r="HO25" s="40"/>
      <c r="HP25" s="40"/>
      <c r="HQ25" s="40"/>
      <c r="HR25" s="40"/>
      <c r="HS25" s="40"/>
      <c r="HT25" s="40"/>
      <c r="HU25" s="40"/>
      <c r="HV25" s="40"/>
      <c r="HW25" s="40"/>
      <c r="HX25" s="40"/>
      <c r="HY25" s="40"/>
      <c r="HZ25" s="40"/>
      <c r="IA25" s="40"/>
      <c r="IB25" s="40"/>
      <c r="IC25" s="40"/>
      <c r="ID25" s="40"/>
      <c r="IE25" s="40"/>
      <c r="IF25" s="40"/>
      <c r="IG25" s="40"/>
      <c r="IH25" s="40"/>
      <c r="II25" s="40"/>
    </row>
    <row r="26" spans="1:243" s="54" customFormat="1" x14ac:dyDescent="0.3">
      <c r="A26" s="57" t="s">
        <v>249</v>
      </c>
      <c r="B26" s="58" t="s">
        <v>250</v>
      </c>
      <c r="C26" s="103"/>
      <c r="D26" s="53">
        <v>678000</v>
      </c>
      <c r="E26" s="53">
        <v>678000</v>
      </c>
      <c r="F26" s="53">
        <v>507100</v>
      </c>
      <c r="G26" s="80">
        <v>447070</v>
      </c>
      <c r="H26" s="80">
        <f>G26-[2]cheltuieli!$G$26</f>
        <v>54670</v>
      </c>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c r="DV26" s="40"/>
      <c r="DW26" s="40"/>
      <c r="DX26" s="40"/>
      <c r="DY26" s="40"/>
      <c r="DZ26" s="40"/>
      <c r="EA26" s="40"/>
      <c r="EB26" s="40"/>
      <c r="EC26" s="40"/>
      <c r="ED26" s="40"/>
      <c r="EE26" s="40"/>
      <c r="EF26" s="40"/>
      <c r="EG26" s="40"/>
      <c r="EH26" s="40"/>
      <c r="EI26" s="40"/>
      <c r="EJ26" s="40"/>
      <c r="EK26" s="40"/>
      <c r="EL26" s="40"/>
      <c r="EM26" s="40"/>
      <c r="EN26" s="40"/>
      <c r="EO26" s="40"/>
      <c r="EP26" s="40"/>
      <c r="EQ26" s="40"/>
      <c r="ER26" s="40"/>
      <c r="ES26" s="40"/>
      <c r="ET26" s="40"/>
      <c r="EU26" s="40"/>
      <c r="EV26" s="40"/>
      <c r="EW26" s="40"/>
      <c r="EX26" s="40"/>
      <c r="EY26" s="40"/>
      <c r="EZ26" s="40"/>
      <c r="FA26" s="40"/>
      <c r="FB26" s="40"/>
      <c r="FC26" s="40"/>
      <c r="FD26" s="40"/>
      <c r="FE26" s="40"/>
      <c r="FF26" s="40"/>
      <c r="FG26" s="40"/>
      <c r="FH26" s="40"/>
      <c r="FI26" s="40"/>
      <c r="FJ26" s="40"/>
      <c r="FK26" s="40"/>
      <c r="FL26" s="40"/>
      <c r="FM26" s="40"/>
      <c r="FN26" s="40"/>
      <c r="FO26" s="40"/>
      <c r="FP26" s="40"/>
      <c r="FQ26" s="40"/>
      <c r="FR26" s="40"/>
      <c r="FS26" s="40"/>
      <c r="FT26" s="40"/>
      <c r="FU26" s="40"/>
      <c r="FV26" s="40"/>
      <c r="FW26" s="40"/>
      <c r="FX26" s="40"/>
      <c r="FY26" s="40"/>
      <c r="FZ26" s="40"/>
      <c r="GA26" s="40"/>
      <c r="GB26" s="40"/>
      <c r="GC26" s="40"/>
      <c r="GD26" s="40"/>
      <c r="GE26" s="40"/>
      <c r="GF26" s="40"/>
      <c r="GG26" s="40"/>
      <c r="GH26" s="40"/>
      <c r="GI26" s="40"/>
      <c r="GJ26" s="40"/>
      <c r="GK26" s="40"/>
      <c r="GL26" s="40"/>
      <c r="GM26" s="40"/>
      <c r="GN26" s="40"/>
      <c r="GO26" s="40"/>
      <c r="GP26" s="40"/>
      <c r="GQ26" s="40"/>
      <c r="GR26" s="40"/>
      <c r="GS26" s="40"/>
      <c r="GT26" s="40"/>
      <c r="GU26" s="40"/>
      <c r="GV26" s="40"/>
      <c r="GW26" s="40"/>
      <c r="GX26" s="40"/>
      <c r="GY26" s="40"/>
      <c r="GZ26" s="40"/>
      <c r="HA26" s="40"/>
      <c r="HB26" s="40"/>
      <c r="HC26" s="40"/>
      <c r="HD26" s="40"/>
      <c r="HE26" s="40"/>
      <c r="HF26" s="40"/>
      <c r="HG26" s="40"/>
      <c r="HH26" s="40"/>
      <c r="HI26" s="40"/>
      <c r="HJ26" s="40"/>
      <c r="HK26" s="40"/>
      <c r="HL26" s="40"/>
      <c r="HM26" s="40"/>
      <c r="HN26" s="40"/>
      <c r="HO26" s="40"/>
      <c r="HP26" s="40"/>
      <c r="HQ26" s="40"/>
      <c r="HR26" s="40"/>
      <c r="HS26" s="40"/>
      <c r="HT26" s="40"/>
      <c r="HU26" s="40"/>
      <c r="HV26" s="40"/>
      <c r="HW26" s="40"/>
      <c r="HX26" s="40"/>
      <c r="HY26" s="40"/>
      <c r="HZ26" s="40"/>
      <c r="IA26" s="40"/>
      <c r="IB26" s="40"/>
      <c r="IC26" s="40"/>
      <c r="ID26" s="40"/>
      <c r="IE26" s="40"/>
      <c r="IF26" s="40"/>
      <c r="IG26" s="40"/>
      <c r="IH26" s="40"/>
      <c r="II26" s="40"/>
    </row>
    <row r="27" spans="1:243" s="54" customFormat="1" x14ac:dyDescent="0.3">
      <c r="A27" s="57" t="s">
        <v>251</v>
      </c>
      <c r="B27" s="58" t="s">
        <v>252</v>
      </c>
      <c r="C27" s="103"/>
      <c r="D27" s="53">
        <v>32000</v>
      </c>
      <c r="E27" s="53">
        <v>32000</v>
      </c>
      <c r="F27" s="53">
        <v>28000</v>
      </c>
      <c r="G27" s="80">
        <v>22610</v>
      </c>
      <c r="H27" s="80">
        <f>G27-[2]cheltuieli!$G$27</f>
        <v>2810</v>
      </c>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c r="FS27" s="40"/>
      <c r="FT27" s="40"/>
      <c r="FU27" s="40"/>
      <c r="FV27" s="40"/>
      <c r="FW27" s="40"/>
      <c r="FX27" s="40"/>
      <c r="FY27" s="40"/>
      <c r="FZ27" s="40"/>
      <c r="GA27" s="40"/>
      <c r="GB27" s="40"/>
      <c r="GC27" s="40"/>
      <c r="GD27" s="40"/>
      <c r="GE27" s="40"/>
      <c r="GF27" s="40"/>
      <c r="GG27" s="40"/>
      <c r="GH27" s="40"/>
      <c r="GI27" s="40"/>
      <c r="GJ27" s="40"/>
      <c r="GK27" s="40"/>
      <c r="GL27" s="40"/>
      <c r="GM27" s="40"/>
      <c r="GN27" s="40"/>
      <c r="GO27" s="40"/>
      <c r="GP27" s="40"/>
      <c r="GQ27" s="40"/>
      <c r="GR27" s="40"/>
      <c r="GS27" s="40"/>
      <c r="GT27" s="40"/>
      <c r="GU27" s="40"/>
      <c r="GV27" s="40"/>
      <c r="GW27" s="40"/>
      <c r="GX27" s="40"/>
      <c r="GY27" s="40"/>
      <c r="GZ27" s="40"/>
      <c r="HA27" s="40"/>
      <c r="HB27" s="40"/>
      <c r="HC27" s="40"/>
      <c r="HD27" s="40"/>
      <c r="HE27" s="40"/>
      <c r="HF27" s="40"/>
      <c r="HG27" s="40"/>
      <c r="HH27" s="40"/>
      <c r="HI27" s="40"/>
      <c r="HJ27" s="40"/>
      <c r="HK27" s="40"/>
      <c r="HL27" s="40"/>
      <c r="HM27" s="40"/>
      <c r="HN27" s="40"/>
      <c r="HO27" s="40"/>
      <c r="HP27" s="40"/>
      <c r="HQ27" s="40"/>
      <c r="HR27" s="40"/>
      <c r="HS27" s="40"/>
      <c r="HT27" s="40"/>
      <c r="HU27" s="40"/>
      <c r="HV27" s="40"/>
      <c r="HW27" s="40"/>
      <c r="HX27" s="40"/>
      <c r="HY27" s="40"/>
      <c r="HZ27" s="40"/>
      <c r="IA27" s="40"/>
      <c r="IB27" s="40"/>
      <c r="IC27" s="40"/>
      <c r="ID27" s="40"/>
      <c r="IE27" s="40"/>
      <c r="IF27" s="40"/>
      <c r="IG27" s="40"/>
      <c r="IH27" s="40"/>
      <c r="II27" s="40"/>
    </row>
    <row r="28" spans="1:243" s="54" customFormat="1" ht="16.5" customHeight="1" x14ac:dyDescent="0.3">
      <c r="A28" s="57" t="s">
        <v>253</v>
      </c>
      <c r="B28" s="59" t="s">
        <v>254</v>
      </c>
      <c r="C28" s="103"/>
      <c r="D28" s="53">
        <v>17000</v>
      </c>
      <c r="E28" s="53">
        <v>17000</v>
      </c>
      <c r="F28" s="53">
        <v>13440</v>
      </c>
      <c r="G28" s="80">
        <v>11248</v>
      </c>
      <c r="H28" s="80">
        <f>G28-[2]cheltuieli!$G$28</f>
        <v>1184</v>
      </c>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0"/>
      <c r="GR28" s="40"/>
      <c r="GS28" s="40"/>
      <c r="GT28" s="40"/>
      <c r="GU28" s="40"/>
      <c r="GV28" s="40"/>
      <c r="GW28" s="40"/>
      <c r="GX28" s="40"/>
      <c r="GY28" s="40"/>
      <c r="GZ28" s="40"/>
      <c r="HA28" s="40"/>
      <c r="HB28" s="40"/>
      <c r="HC28" s="40"/>
      <c r="HD28" s="40"/>
      <c r="HE28" s="40"/>
      <c r="HF28" s="40"/>
      <c r="HG28" s="40"/>
      <c r="HH28" s="40"/>
      <c r="HI28" s="40"/>
      <c r="HJ28" s="40"/>
      <c r="HK28" s="40"/>
      <c r="HL28" s="40"/>
      <c r="HM28" s="40"/>
      <c r="HN28" s="40"/>
      <c r="HO28" s="40"/>
      <c r="HP28" s="40"/>
      <c r="HQ28" s="40"/>
      <c r="HR28" s="40"/>
      <c r="HS28" s="40"/>
      <c r="HT28" s="40"/>
      <c r="HU28" s="40"/>
      <c r="HV28" s="40"/>
      <c r="HW28" s="40"/>
      <c r="HX28" s="40"/>
      <c r="HY28" s="40"/>
      <c r="HZ28" s="40"/>
      <c r="IA28" s="40"/>
      <c r="IB28" s="40"/>
      <c r="IC28" s="40"/>
      <c r="ID28" s="40"/>
      <c r="IE28" s="40"/>
      <c r="IF28" s="40"/>
      <c r="IG28" s="40"/>
      <c r="IH28" s="40"/>
      <c r="II28" s="40"/>
    </row>
    <row r="29" spans="1:243" s="54" customFormat="1" ht="16.5" customHeight="1" x14ac:dyDescent="0.3">
      <c r="A29" s="57" t="s">
        <v>255</v>
      </c>
      <c r="B29" s="59" t="s">
        <v>256</v>
      </c>
      <c r="C29" s="103"/>
      <c r="D29" s="53">
        <v>1000</v>
      </c>
      <c r="E29" s="53">
        <v>1000</v>
      </c>
      <c r="F29" s="53">
        <v>900</v>
      </c>
      <c r="G29" s="80">
        <v>0</v>
      </c>
      <c r="H29" s="80">
        <f>G29-[1]cheltuieli!$G$29</f>
        <v>0</v>
      </c>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c r="FS29" s="40"/>
      <c r="FT29" s="40"/>
      <c r="FU29" s="40"/>
      <c r="FV29" s="40"/>
      <c r="FW29" s="40"/>
      <c r="FX29" s="40"/>
      <c r="FY29" s="40"/>
      <c r="FZ29" s="40"/>
      <c r="GA29" s="40"/>
      <c r="GB29" s="40"/>
      <c r="GC29" s="40"/>
      <c r="GD29" s="40"/>
      <c r="GE29" s="40"/>
      <c r="GF29" s="40"/>
      <c r="GG29" s="40"/>
      <c r="GH29" s="40"/>
      <c r="GI29" s="40"/>
      <c r="GJ29" s="40"/>
      <c r="GK29" s="40"/>
      <c r="GL29" s="40"/>
      <c r="GM29" s="40"/>
      <c r="GN29" s="40"/>
      <c r="GO29" s="40"/>
      <c r="GP29" s="40"/>
      <c r="GQ29" s="40"/>
      <c r="GR29" s="40"/>
      <c r="GS29" s="40"/>
      <c r="GT29" s="40"/>
      <c r="GU29" s="40"/>
      <c r="GV29" s="40"/>
      <c r="GW29" s="40"/>
      <c r="GX29" s="40"/>
      <c r="GY29" s="40"/>
      <c r="GZ29" s="40"/>
      <c r="HA29" s="40"/>
      <c r="HB29" s="40"/>
      <c r="HC29" s="40"/>
      <c r="HD29" s="40"/>
      <c r="HE29" s="40"/>
      <c r="HF29" s="40"/>
      <c r="HG29" s="40"/>
      <c r="HH29" s="40"/>
      <c r="HI29" s="40"/>
      <c r="HJ29" s="40"/>
      <c r="HK29" s="40"/>
      <c r="HL29" s="40"/>
      <c r="HM29" s="40"/>
      <c r="HN29" s="40"/>
      <c r="HO29" s="40"/>
      <c r="HP29" s="40"/>
      <c r="HQ29" s="40"/>
      <c r="HR29" s="40"/>
      <c r="HS29" s="40"/>
      <c r="HT29" s="40"/>
      <c r="HU29" s="40"/>
      <c r="HV29" s="40"/>
      <c r="HW29" s="40"/>
      <c r="HX29" s="40"/>
      <c r="HY29" s="40"/>
      <c r="HZ29" s="40"/>
      <c r="IA29" s="40"/>
      <c r="IB29" s="40"/>
      <c r="IC29" s="40"/>
      <c r="ID29" s="40"/>
      <c r="IE29" s="40"/>
      <c r="IF29" s="40"/>
      <c r="IG29" s="40"/>
      <c r="IH29" s="40"/>
      <c r="II29" s="40"/>
    </row>
    <row r="30" spans="1:243" ht="16.5" customHeight="1" x14ac:dyDescent="0.3">
      <c r="A30" s="57" t="s">
        <v>257</v>
      </c>
      <c r="B30" s="59" t="s">
        <v>258</v>
      </c>
      <c r="C30" s="103"/>
      <c r="D30" s="53">
        <v>0</v>
      </c>
      <c r="E30" s="53">
        <v>0</v>
      </c>
      <c r="F30" s="53">
        <v>0</v>
      </c>
      <c r="G30" s="80">
        <v>0</v>
      </c>
      <c r="H30" s="80">
        <f>G30-[1]cheltuieli!$G$30</f>
        <v>0</v>
      </c>
    </row>
    <row r="31" spans="1:243" ht="16.5" customHeight="1" x14ac:dyDescent="0.3">
      <c r="A31" s="57" t="s">
        <v>259</v>
      </c>
      <c r="B31" s="59" t="s">
        <v>260</v>
      </c>
      <c r="C31" s="103"/>
      <c r="D31" s="53">
        <v>224000</v>
      </c>
      <c r="E31" s="53">
        <v>224000</v>
      </c>
      <c r="F31" s="53">
        <v>178000</v>
      </c>
      <c r="G31" s="80">
        <v>146140</v>
      </c>
      <c r="H31" s="80">
        <f>G31-[2]cheltuieli!$G$31</f>
        <v>17837</v>
      </c>
    </row>
    <row r="32" spans="1:243" ht="16.5" customHeight="1" x14ac:dyDescent="0.3">
      <c r="A32" s="57" t="s">
        <v>261</v>
      </c>
      <c r="B32" s="59" t="s">
        <v>262</v>
      </c>
      <c r="C32" s="103"/>
      <c r="D32" s="53">
        <v>129000</v>
      </c>
      <c r="E32" s="53">
        <v>129000</v>
      </c>
      <c r="F32" s="53">
        <v>123000</v>
      </c>
      <c r="G32" s="80">
        <v>63365</v>
      </c>
      <c r="H32" s="80">
        <f>G32-[2]cheltuieli!$G$32</f>
        <v>5990</v>
      </c>
    </row>
    <row r="33" spans="1:243" ht="16.5" customHeight="1" x14ac:dyDescent="0.3">
      <c r="A33" s="57"/>
      <c r="B33" s="59" t="s">
        <v>263</v>
      </c>
      <c r="C33" s="103"/>
      <c r="D33" s="53">
        <v>0</v>
      </c>
      <c r="E33" s="53">
        <v>0</v>
      </c>
      <c r="F33" s="53">
        <v>0</v>
      </c>
      <c r="G33" s="80"/>
      <c r="H33" s="80"/>
    </row>
    <row r="34" spans="1:243" ht="16.5" customHeight="1" x14ac:dyDescent="0.3">
      <c r="A34" s="57" t="s">
        <v>264</v>
      </c>
      <c r="B34" s="55" t="s">
        <v>265</v>
      </c>
      <c r="C34" s="103">
        <f t="shared" ref="C34:H34" si="18">C35</f>
        <v>0</v>
      </c>
      <c r="D34" s="103">
        <f t="shared" si="18"/>
        <v>90000</v>
      </c>
      <c r="E34" s="103">
        <f t="shared" si="18"/>
        <v>90000</v>
      </c>
      <c r="F34" s="103">
        <f t="shared" si="18"/>
        <v>90000</v>
      </c>
      <c r="G34" s="103">
        <f t="shared" si="18"/>
        <v>87250</v>
      </c>
      <c r="H34" s="103">
        <f t="shared" si="18"/>
        <v>0</v>
      </c>
    </row>
    <row r="35" spans="1:243" ht="16.5" customHeight="1" x14ac:dyDescent="0.3">
      <c r="A35" s="57" t="s">
        <v>266</v>
      </c>
      <c r="B35" s="59" t="s">
        <v>267</v>
      </c>
      <c r="C35" s="103"/>
      <c r="D35" s="53">
        <v>90000</v>
      </c>
      <c r="E35" s="53">
        <v>90000</v>
      </c>
      <c r="F35" s="53">
        <v>90000</v>
      </c>
      <c r="G35" s="80">
        <v>87250</v>
      </c>
      <c r="H35" s="80">
        <f>G35-[2]cheltuieli!$G$35</f>
        <v>0</v>
      </c>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54"/>
      <c r="CP35" s="54"/>
      <c r="CQ35" s="54"/>
      <c r="CR35" s="54"/>
      <c r="CS35" s="54"/>
      <c r="CT35" s="54"/>
      <c r="CU35" s="54"/>
      <c r="CV35" s="54"/>
      <c r="CW35" s="54"/>
      <c r="CX35" s="54"/>
      <c r="CY35" s="54"/>
      <c r="CZ35" s="54"/>
      <c r="DA35" s="54"/>
      <c r="DB35" s="54"/>
      <c r="DC35" s="54"/>
      <c r="DD35" s="54"/>
      <c r="DE35" s="54"/>
      <c r="DF35" s="54"/>
      <c r="DG35" s="54"/>
      <c r="DH35" s="54"/>
      <c r="DI35" s="54"/>
      <c r="DJ35" s="54"/>
      <c r="DK35" s="54"/>
      <c r="DL35" s="54"/>
      <c r="DM35" s="54"/>
      <c r="DN35" s="54"/>
      <c r="DO35" s="54"/>
      <c r="DP35" s="54"/>
      <c r="DQ35" s="54"/>
      <c r="DR35" s="54"/>
      <c r="DS35" s="54"/>
      <c r="DT35" s="54"/>
      <c r="DU35" s="54"/>
      <c r="DV35" s="54"/>
      <c r="DW35" s="54"/>
      <c r="DX35" s="54"/>
      <c r="DY35" s="54"/>
      <c r="DZ35" s="54"/>
      <c r="EA35" s="54"/>
      <c r="EB35" s="54"/>
      <c r="EC35" s="54"/>
      <c r="ED35" s="54"/>
      <c r="EE35" s="54"/>
      <c r="EF35" s="54"/>
      <c r="EG35" s="54"/>
      <c r="EH35" s="54"/>
      <c r="EI35" s="54"/>
      <c r="EJ35" s="54"/>
      <c r="EK35" s="54"/>
      <c r="EL35" s="54"/>
      <c r="EM35" s="54"/>
      <c r="EN35" s="54"/>
      <c r="EO35" s="54"/>
      <c r="EP35" s="54"/>
      <c r="EQ35" s="54"/>
      <c r="ER35" s="54"/>
      <c r="ES35" s="54"/>
      <c r="ET35" s="54"/>
      <c r="EU35" s="54"/>
      <c r="EV35" s="54"/>
      <c r="EW35" s="54"/>
      <c r="EX35" s="54"/>
      <c r="EY35" s="54"/>
      <c r="EZ35" s="54"/>
      <c r="FA35" s="54"/>
      <c r="FB35" s="54"/>
      <c r="FC35" s="54"/>
      <c r="FD35" s="54"/>
      <c r="FE35" s="54"/>
      <c r="FF35" s="54"/>
      <c r="FG35" s="54"/>
      <c r="FH35" s="54"/>
      <c r="FI35" s="54"/>
      <c r="FJ35" s="54"/>
      <c r="FK35" s="54"/>
      <c r="FL35" s="54"/>
      <c r="FM35" s="54"/>
      <c r="FN35" s="54"/>
      <c r="FO35" s="54"/>
      <c r="FP35" s="54"/>
      <c r="FQ35" s="54"/>
      <c r="FR35" s="54"/>
      <c r="FS35" s="54"/>
      <c r="FT35" s="54"/>
      <c r="FU35" s="54"/>
      <c r="FV35" s="54"/>
      <c r="FW35" s="54"/>
      <c r="FX35" s="54"/>
      <c r="FY35" s="54"/>
      <c r="FZ35" s="54"/>
      <c r="GA35" s="54"/>
      <c r="GB35" s="54"/>
      <c r="GC35" s="54"/>
      <c r="GD35" s="54"/>
      <c r="GE35" s="54"/>
      <c r="GF35" s="54"/>
      <c r="GG35" s="54"/>
      <c r="GH35" s="54"/>
      <c r="GI35" s="54"/>
      <c r="GJ35" s="54"/>
      <c r="GK35" s="54"/>
      <c r="GL35" s="54"/>
      <c r="GM35" s="54"/>
      <c r="GN35" s="54"/>
      <c r="GO35" s="54"/>
      <c r="GP35" s="54"/>
      <c r="GQ35" s="54"/>
      <c r="GR35" s="54"/>
      <c r="GS35" s="54"/>
      <c r="GT35" s="54"/>
      <c r="GU35" s="54"/>
      <c r="GV35" s="54"/>
      <c r="GW35" s="54"/>
      <c r="GX35" s="54"/>
      <c r="GY35" s="54"/>
      <c r="GZ35" s="54"/>
      <c r="HA35" s="54"/>
      <c r="HB35" s="54"/>
      <c r="HC35" s="54"/>
      <c r="HD35" s="54"/>
      <c r="HE35" s="54"/>
      <c r="HF35" s="54"/>
      <c r="HG35" s="54"/>
      <c r="HH35" s="54"/>
      <c r="HI35" s="54"/>
      <c r="HJ35" s="54"/>
      <c r="HK35" s="54"/>
      <c r="HL35" s="54"/>
      <c r="HM35" s="54"/>
      <c r="HN35" s="54"/>
      <c r="HO35" s="54"/>
      <c r="HP35" s="54"/>
      <c r="HQ35" s="54"/>
      <c r="HR35" s="54"/>
      <c r="HS35" s="54"/>
      <c r="HT35" s="54"/>
      <c r="HU35" s="54"/>
      <c r="HV35" s="54"/>
      <c r="HW35" s="54"/>
      <c r="HX35" s="54"/>
      <c r="HY35" s="54"/>
      <c r="HZ35" s="54"/>
      <c r="IA35" s="54"/>
      <c r="IB35" s="54"/>
      <c r="IC35" s="54"/>
      <c r="ID35" s="54"/>
      <c r="IE35" s="54"/>
      <c r="IF35" s="54"/>
      <c r="IG35" s="54"/>
      <c r="IH35" s="54"/>
      <c r="II35" s="54"/>
    </row>
    <row r="36" spans="1:243" ht="16.5" customHeight="1" x14ac:dyDescent="0.3">
      <c r="A36" s="51" t="s">
        <v>268</v>
      </c>
      <c r="B36" s="55" t="s">
        <v>269</v>
      </c>
      <c r="C36" s="102">
        <f>+C37+C38+C39+C40+C41+C42</f>
        <v>0</v>
      </c>
      <c r="D36" s="102">
        <f t="shared" ref="D36:H36" si="19">+D37+D38+D39+D40+D41+D42</f>
        <v>141000</v>
      </c>
      <c r="E36" s="102">
        <f t="shared" si="19"/>
        <v>141000</v>
      </c>
      <c r="F36" s="102">
        <f t="shared" si="19"/>
        <v>107720</v>
      </c>
      <c r="G36" s="102">
        <f t="shared" si="19"/>
        <v>93606</v>
      </c>
      <c r="H36" s="102">
        <f t="shared" si="19"/>
        <v>11833</v>
      </c>
    </row>
    <row r="37" spans="1:243" ht="16.5" customHeight="1" x14ac:dyDescent="0.3">
      <c r="A37" s="57" t="s">
        <v>270</v>
      </c>
      <c r="B37" s="59" t="s">
        <v>271</v>
      </c>
      <c r="C37" s="103"/>
      <c r="D37" s="53">
        <v>0</v>
      </c>
      <c r="E37" s="53">
        <v>0</v>
      </c>
      <c r="F37" s="53">
        <v>0</v>
      </c>
      <c r="G37" s="80">
        <v>0</v>
      </c>
      <c r="H37" s="80">
        <v>0</v>
      </c>
    </row>
    <row r="38" spans="1:243" ht="16.5" customHeight="1" x14ac:dyDescent="0.3">
      <c r="A38" s="57" t="s">
        <v>272</v>
      </c>
      <c r="B38" s="59" t="s">
        <v>273</v>
      </c>
      <c r="C38" s="103"/>
      <c r="D38" s="53">
        <v>0</v>
      </c>
      <c r="E38" s="53">
        <v>0</v>
      </c>
      <c r="F38" s="53">
        <v>0</v>
      </c>
      <c r="G38" s="80">
        <v>0</v>
      </c>
      <c r="H38" s="80">
        <v>0</v>
      </c>
    </row>
    <row r="39" spans="1:243" s="54" customFormat="1" ht="16.5" customHeight="1" x14ac:dyDescent="0.3">
      <c r="A39" s="57" t="s">
        <v>274</v>
      </c>
      <c r="B39" s="59" t="s">
        <v>275</v>
      </c>
      <c r="C39" s="103"/>
      <c r="D39" s="53">
        <v>0</v>
      </c>
      <c r="E39" s="53">
        <v>0</v>
      </c>
      <c r="F39" s="53">
        <v>0</v>
      </c>
      <c r="G39" s="80">
        <v>0</v>
      </c>
      <c r="H39" s="80">
        <v>0</v>
      </c>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40"/>
      <c r="HE39" s="40"/>
      <c r="HF39" s="40"/>
      <c r="HG39" s="40"/>
      <c r="HH39" s="40"/>
      <c r="HI39" s="40"/>
      <c r="HJ39" s="40"/>
      <c r="HK39" s="40"/>
      <c r="HL39" s="40"/>
      <c r="HM39" s="40"/>
      <c r="HN39" s="40"/>
      <c r="HO39" s="40"/>
      <c r="HP39" s="40"/>
      <c r="HQ39" s="40"/>
      <c r="HR39" s="40"/>
      <c r="HS39" s="40"/>
      <c r="HT39" s="40"/>
      <c r="HU39" s="40"/>
      <c r="HV39" s="40"/>
      <c r="HW39" s="40"/>
      <c r="HX39" s="40"/>
      <c r="HY39" s="40"/>
      <c r="HZ39" s="40"/>
      <c r="IA39" s="40"/>
      <c r="IB39" s="40"/>
      <c r="IC39" s="40"/>
      <c r="ID39" s="40"/>
      <c r="IE39" s="40"/>
      <c r="IF39" s="40"/>
      <c r="IG39" s="40"/>
      <c r="IH39" s="40"/>
      <c r="II39" s="40"/>
    </row>
    <row r="40" spans="1:243" ht="16.5" customHeight="1" x14ac:dyDescent="0.3">
      <c r="A40" s="57" t="s">
        <v>276</v>
      </c>
      <c r="B40" s="60" t="s">
        <v>277</v>
      </c>
      <c r="C40" s="103"/>
      <c r="D40" s="53">
        <v>0</v>
      </c>
      <c r="E40" s="53">
        <v>0</v>
      </c>
      <c r="F40" s="53">
        <v>0</v>
      </c>
      <c r="G40" s="80">
        <v>0</v>
      </c>
      <c r="H40" s="80">
        <v>0</v>
      </c>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4"/>
      <c r="BM40" s="54"/>
      <c r="BN40" s="54"/>
      <c r="BO40" s="54"/>
      <c r="BP40" s="54"/>
      <c r="BQ40" s="54"/>
      <c r="BR40" s="54"/>
      <c r="BS40" s="54"/>
      <c r="BT40" s="54"/>
      <c r="BU40" s="54"/>
      <c r="BV40" s="54"/>
      <c r="BW40" s="54"/>
      <c r="BX40" s="54"/>
      <c r="BY40" s="54"/>
      <c r="BZ40" s="54"/>
      <c r="CA40" s="54"/>
      <c r="CB40" s="54"/>
      <c r="CC40" s="54"/>
      <c r="CD40" s="54"/>
      <c r="CE40" s="54"/>
      <c r="CF40" s="54"/>
      <c r="CG40" s="54"/>
      <c r="CH40" s="54"/>
      <c r="CI40" s="54"/>
      <c r="CJ40" s="54"/>
      <c r="CK40" s="54"/>
      <c r="CL40" s="54"/>
      <c r="CM40" s="54"/>
      <c r="CN40" s="54"/>
      <c r="CO40" s="54"/>
      <c r="CP40" s="54"/>
      <c r="CQ40" s="54"/>
      <c r="CR40" s="54"/>
      <c r="CS40" s="54"/>
      <c r="CT40" s="54"/>
      <c r="CU40" s="54"/>
      <c r="CV40" s="54"/>
      <c r="CW40" s="54"/>
      <c r="CX40" s="54"/>
      <c r="CY40" s="54"/>
      <c r="CZ40" s="54"/>
      <c r="DA40" s="54"/>
      <c r="DB40" s="54"/>
      <c r="DC40" s="54"/>
      <c r="DD40" s="54"/>
      <c r="DE40" s="54"/>
      <c r="DF40" s="54"/>
      <c r="DG40" s="54"/>
      <c r="DH40" s="54"/>
      <c r="DI40" s="54"/>
      <c r="DJ40" s="54"/>
      <c r="DK40" s="54"/>
      <c r="DL40" s="54"/>
      <c r="DM40" s="54"/>
      <c r="DN40" s="54"/>
      <c r="DO40" s="54"/>
      <c r="DP40" s="54"/>
      <c r="DQ40" s="54"/>
      <c r="DR40" s="54"/>
      <c r="DS40" s="54"/>
      <c r="DT40" s="54"/>
      <c r="DU40" s="54"/>
      <c r="DV40" s="54"/>
      <c r="DW40" s="54"/>
      <c r="DX40" s="54"/>
      <c r="DY40" s="54"/>
      <c r="DZ40" s="54"/>
      <c r="EA40" s="54"/>
      <c r="EB40" s="54"/>
      <c r="EC40" s="54"/>
      <c r="ED40" s="54"/>
      <c r="EE40" s="54"/>
      <c r="EF40" s="54"/>
      <c r="EG40" s="54"/>
      <c r="EH40" s="54"/>
      <c r="EI40" s="54"/>
      <c r="EJ40" s="54"/>
      <c r="EK40" s="54"/>
      <c r="EL40" s="54"/>
      <c r="EM40" s="54"/>
      <c r="EN40" s="54"/>
      <c r="EO40" s="54"/>
      <c r="EP40" s="54"/>
      <c r="EQ40" s="54"/>
      <c r="ER40" s="54"/>
      <c r="ES40" s="54"/>
      <c r="ET40" s="54"/>
      <c r="EU40" s="54"/>
      <c r="EV40" s="54"/>
      <c r="EW40" s="54"/>
      <c r="EX40" s="54"/>
      <c r="EY40" s="54"/>
      <c r="EZ40" s="54"/>
      <c r="FA40" s="54"/>
      <c r="FB40" s="54"/>
      <c r="FC40" s="54"/>
      <c r="FD40" s="54"/>
      <c r="FE40" s="54"/>
      <c r="FF40" s="54"/>
      <c r="FG40" s="54"/>
      <c r="FH40" s="54"/>
      <c r="FI40" s="54"/>
      <c r="FJ40" s="54"/>
      <c r="FK40" s="54"/>
      <c r="FL40" s="54"/>
      <c r="FM40" s="54"/>
      <c r="FN40" s="54"/>
      <c r="FO40" s="54"/>
      <c r="FP40" s="54"/>
      <c r="FQ40" s="54"/>
      <c r="FR40" s="54"/>
      <c r="FS40" s="54"/>
      <c r="FT40" s="54"/>
      <c r="FU40" s="54"/>
      <c r="FV40" s="54"/>
      <c r="FW40" s="54"/>
      <c r="FX40" s="54"/>
      <c r="FY40" s="54"/>
      <c r="FZ40" s="54"/>
      <c r="GA40" s="54"/>
      <c r="GB40" s="54"/>
      <c r="GC40" s="54"/>
      <c r="GD40" s="54"/>
      <c r="GE40" s="54"/>
      <c r="GF40" s="54"/>
      <c r="GG40" s="54"/>
      <c r="GH40" s="54"/>
      <c r="GI40" s="54"/>
      <c r="GJ40" s="54"/>
      <c r="GK40" s="54"/>
      <c r="GL40" s="54"/>
      <c r="GM40" s="54"/>
      <c r="GN40" s="54"/>
      <c r="GO40" s="54"/>
      <c r="GP40" s="54"/>
      <c r="GQ40" s="54"/>
      <c r="GR40" s="54"/>
      <c r="GS40" s="54"/>
      <c r="GT40" s="54"/>
      <c r="GU40" s="54"/>
      <c r="GV40" s="54"/>
      <c r="GW40" s="54"/>
      <c r="GX40" s="54"/>
      <c r="GY40" s="54"/>
      <c r="GZ40" s="54"/>
      <c r="HA40" s="54"/>
      <c r="HB40" s="54"/>
      <c r="HC40" s="54"/>
      <c r="HD40" s="54"/>
      <c r="HE40" s="54"/>
      <c r="HF40" s="54"/>
      <c r="HG40" s="54"/>
      <c r="HH40" s="54"/>
      <c r="HI40" s="54"/>
      <c r="HJ40" s="54"/>
      <c r="HK40" s="54"/>
      <c r="HL40" s="54"/>
      <c r="HM40" s="54"/>
      <c r="HN40" s="54"/>
      <c r="HO40" s="54"/>
      <c r="HP40" s="54"/>
      <c r="HQ40" s="54"/>
      <c r="HR40" s="54"/>
      <c r="HS40" s="54"/>
      <c r="HT40" s="54"/>
      <c r="HU40" s="54"/>
      <c r="HV40" s="54"/>
      <c r="HW40" s="54"/>
      <c r="HX40" s="54"/>
      <c r="HY40" s="54"/>
      <c r="HZ40" s="54"/>
      <c r="IA40" s="54"/>
      <c r="IB40" s="54"/>
      <c r="IC40" s="54"/>
      <c r="ID40" s="54"/>
      <c r="IE40" s="54"/>
      <c r="IF40" s="54"/>
      <c r="IG40" s="54"/>
      <c r="IH40" s="54"/>
      <c r="II40" s="54"/>
    </row>
    <row r="41" spans="1:243" ht="16.5" customHeight="1" x14ac:dyDescent="0.3">
      <c r="A41" s="57" t="s">
        <v>278</v>
      </c>
      <c r="B41" s="60" t="s">
        <v>42</v>
      </c>
      <c r="C41" s="103"/>
      <c r="D41" s="53">
        <v>0</v>
      </c>
      <c r="E41" s="53">
        <v>0</v>
      </c>
      <c r="F41" s="53">
        <v>0</v>
      </c>
      <c r="G41" s="80">
        <v>0</v>
      </c>
      <c r="H41" s="80">
        <v>0</v>
      </c>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c r="CH41" s="54"/>
      <c r="CI41" s="54"/>
      <c r="CJ41" s="54"/>
      <c r="CK41" s="54"/>
      <c r="CL41" s="54"/>
      <c r="CM41" s="54"/>
      <c r="CN41" s="54"/>
      <c r="CO41" s="54"/>
      <c r="CP41" s="54"/>
      <c r="CQ41" s="54"/>
      <c r="CR41" s="54"/>
      <c r="CS41" s="54"/>
      <c r="CT41" s="54"/>
      <c r="CU41" s="54"/>
      <c r="CV41" s="54"/>
      <c r="CW41" s="54"/>
      <c r="CX41" s="54"/>
      <c r="CY41" s="54"/>
      <c r="CZ41" s="54"/>
      <c r="DA41" s="54"/>
      <c r="DB41" s="54"/>
      <c r="DC41" s="54"/>
      <c r="DD41" s="54"/>
      <c r="DE41" s="54"/>
      <c r="DF41" s="54"/>
      <c r="DG41" s="54"/>
      <c r="DH41" s="54"/>
      <c r="DI41" s="54"/>
      <c r="DJ41" s="54"/>
      <c r="DK41" s="54"/>
      <c r="DL41" s="54"/>
      <c r="DM41" s="54"/>
      <c r="DN41" s="54"/>
      <c r="DO41" s="54"/>
      <c r="DP41" s="54"/>
      <c r="DQ41" s="54"/>
      <c r="DR41" s="54"/>
      <c r="DS41" s="54"/>
      <c r="DT41" s="54"/>
      <c r="DU41" s="54"/>
      <c r="DV41" s="54"/>
      <c r="DW41" s="54"/>
      <c r="DX41" s="54"/>
      <c r="DY41" s="54"/>
      <c r="DZ41" s="54"/>
      <c r="EA41" s="54"/>
      <c r="EB41" s="54"/>
      <c r="EC41" s="54"/>
      <c r="ED41" s="54"/>
      <c r="EE41" s="54"/>
      <c r="EF41" s="54"/>
      <c r="EG41" s="54"/>
      <c r="EH41" s="54"/>
      <c r="EI41" s="54"/>
      <c r="EJ41" s="54"/>
      <c r="EK41" s="54"/>
      <c r="EL41" s="54"/>
      <c r="EM41" s="54"/>
      <c r="EN41" s="54"/>
      <c r="EO41" s="54"/>
      <c r="EP41" s="54"/>
      <c r="EQ41" s="54"/>
      <c r="ER41" s="54"/>
      <c r="ES41" s="54"/>
      <c r="ET41" s="54"/>
      <c r="EU41" s="54"/>
      <c r="EV41" s="54"/>
      <c r="EW41" s="54"/>
      <c r="EX41" s="54"/>
      <c r="EY41" s="54"/>
      <c r="EZ41" s="54"/>
      <c r="FA41" s="54"/>
      <c r="FB41" s="54"/>
      <c r="FC41" s="54"/>
      <c r="FD41" s="54"/>
      <c r="FE41" s="54"/>
      <c r="FF41" s="54"/>
      <c r="FG41" s="54"/>
      <c r="FH41" s="54"/>
      <c r="FI41" s="54"/>
      <c r="FJ41" s="54"/>
      <c r="FK41" s="54"/>
      <c r="FL41" s="54"/>
      <c r="FM41" s="54"/>
      <c r="FN41" s="54"/>
      <c r="FO41" s="54"/>
      <c r="FP41" s="54"/>
      <c r="FQ41" s="54"/>
      <c r="FR41" s="54"/>
      <c r="FS41" s="54"/>
      <c r="FT41" s="54"/>
      <c r="FU41" s="54"/>
      <c r="FV41" s="54"/>
      <c r="FW41" s="54"/>
      <c r="FX41" s="54"/>
      <c r="FY41" s="54"/>
      <c r="FZ41" s="54"/>
      <c r="GA41" s="54"/>
      <c r="GB41" s="54"/>
      <c r="GC41" s="54"/>
      <c r="GD41" s="54"/>
      <c r="GE41" s="54"/>
      <c r="GF41" s="54"/>
      <c r="GG41" s="54"/>
      <c r="GH41" s="54"/>
      <c r="GI41" s="54"/>
      <c r="GJ41" s="54"/>
      <c r="GK41" s="54"/>
      <c r="GL41" s="54"/>
      <c r="GM41" s="54"/>
      <c r="GN41" s="54"/>
      <c r="GO41" s="54"/>
      <c r="GP41" s="54"/>
      <c r="GQ41" s="54"/>
      <c r="GR41" s="54"/>
      <c r="GS41" s="54"/>
      <c r="GT41" s="54"/>
      <c r="GU41" s="54"/>
      <c r="GV41" s="54"/>
      <c r="GW41" s="54"/>
      <c r="GX41" s="54"/>
      <c r="GY41" s="54"/>
      <c r="GZ41" s="54"/>
      <c r="HA41" s="54"/>
      <c r="HB41" s="54"/>
      <c r="HC41" s="54"/>
      <c r="HD41" s="54"/>
      <c r="HE41" s="54"/>
      <c r="HF41" s="54"/>
      <c r="HG41" s="54"/>
      <c r="HH41" s="54"/>
      <c r="HI41" s="54"/>
      <c r="HJ41" s="54"/>
      <c r="HK41" s="54"/>
      <c r="HL41" s="54"/>
      <c r="HM41" s="54"/>
      <c r="HN41" s="54"/>
      <c r="HO41" s="54"/>
      <c r="HP41" s="54"/>
      <c r="HQ41" s="54"/>
      <c r="HR41" s="54"/>
      <c r="HS41" s="54"/>
      <c r="HT41" s="54"/>
      <c r="HU41" s="54"/>
      <c r="HV41" s="54"/>
      <c r="HW41" s="54"/>
      <c r="HX41" s="54"/>
      <c r="HY41" s="54"/>
      <c r="HZ41" s="54"/>
      <c r="IA41" s="54"/>
      <c r="IB41" s="54"/>
      <c r="IC41" s="54"/>
      <c r="ID41" s="54"/>
      <c r="IE41" s="54"/>
      <c r="IF41" s="54"/>
      <c r="IG41" s="54"/>
      <c r="IH41" s="54"/>
      <c r="II41" s="54"/>
    </row>
    <row r="42" spans="1:243" ht="16.5" customHeight="1" x14ac:dyDescent="0.3">
      <c r="A42" s="57" t="s">
        <v>279</v>
      </c>
      <c r="B42" s="60" t="s">
        <v>280</v>
      </c>
      <c r="C42" s="103"/>
      <c r="D42" s="53">
        <v>141000</v>
      </c>
      <c r="E42" s="53">
        <v>141000</v>
      </c>
      <c r="F42" s="53">
        <v>107720</v>
      </c>
      <c r="G42" s="80">
        <v>93606</v>
      </c>
      <c r="H42" s="80">
        <f>G42-[2]cheltuieli!$G$42</f>
        <v>11833</v>
      </c>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54"/>
      <c r="BR42" s="54"/>
      <c r="BS42" s="54"/>
      <c r="BT42" s="54"/>
      <c r="BU42" s="54"/>
      <c r="BV42" s="54"/>
      <c r="BW42" s="54"/>
      <c r="BX42" s="54"/>
      <c r="BY42" s="54"/>
      <c r="BZ42" s="54"/>
      <c r="CA42" s="54"/>
      <c r="CB42" s="54"/>
      <c r="CC42" s="54"/>
      <c r="CD42" s="54"/>
      <c r="CE42" s="54"/>
      <c r="CF42" s="54"/>
      <c r="CG42" s="54"/>
      <c r="CH42" s="54"/>
      <c r="CI42" s="54"/>
      <c r="CJ42" s="54"/>
      <c r="CK42" s="54"/>
      <c r="CL42" s="54"/>
      <c r="CM42" s="54"/>
      <c r="CN42" s="54"/>
      <c r="CO42" s="54"/>
      <c r="CP42" s="54"/>
      <c r="CQ42" s="54"/>
      <c r="CR42" s="54"/>
      <c r="CS42" s="54"/>
      <c r="CT42" s="54"/>
      <c r="CU42" s="54"/>
      <c r="CV42" s="54"/>
      <c r="CW42" s="54"/>
      <c r="CX42" s="54"/>
      <c r="CY42" s="54"/>
      <c r="CZ42" s="54"/>
      <c r="DA42" s="54"/>
      <c r="DB42" s="54"/>
      <c r="DC42" s="54"/>
      <c r="DD42" s="54"/>
      <c r="DE42" s="54"/>
      <c r="DF42" s="54"/>
      <c r="DG42" s="54"/>
      <c r="DH42" s="54"/>
      <c r="DI42" s="54"/>
      <c r="DJ42" s="54"/>
      <c r="DK42" s="54"/>
      <c r="DL42" s="54"/>
      <c r="DM42" s="54"/>
      <c r="DN42" s="54"/>
      <c r="DO42" s="54"/>
      <c r="DP42" s="54"/>
      <c r="DQ42" s="54"/>
      <c r="DR42" s="54"/>
      <c r="DS42" s="54"/>
      <c r="DT42" s="54"/>
      <c r="DU42" s="54"/>
      <c r="DV42" s="54"/>
      <c r="DW42" s="54"/>
      <c r="DX42" s="54"/>
      <c r="DY42" s="54"/>
      <c r="DZ42" s="54"/>
      <c r="EA42" s="54"/>
      <c r="EB42" s="54"/>
      <c r="EC42" s="54"/>
      <c r="ED42" s="54"/>
      <c r="EE42" s="54"/>
      <c r="EF42" s="54"/>
      <c r="EG42" s="54"/>
      <c r="EH42" s="54"/>
      <c r="EI42" s="54"/>
      <c r="EJ42" s="54"/>
      <c r="EK42" s="54"/>
      <c r="EL42" s="54"/>
      <c r="EM42" s="54"/>
      <c r="EN42" s="54"/>
      <c r="EO42" s="54"/>
      <c r="EP42" s="54"/>
      <c r="EQ42" s="54"/>
      <c r="ER42" s="54"/>
      <c r="ES42" s="54"/>
      <c r="ET42" s="54"/>
      <c r="EU42" s="54"/>
      <c r="EV42" s="54"/>
      <c r="EW42" s="54"/>
      <c r="EX42" s="54"/>
      <c r="EY42" s="54"/>
      <c r="EZ42" s="54"/>
      <c r="FA42" s="54"/>
      <c r="FB42" s="54"/>
      <c r="FC42" s="54"/>
      <c r="FD42" s="54"/>
      <c r="FE42" s="54"/>
      <c r="FF42" s="54"/>
      <c r="FG42" s="54"/>
      <c r="FH42" s="54"/>
      <c r="FI42" s="54"/>
      <c r="FJ42" s="54"/>
      <c r="FK42" s="54"/>
      <c r="FL42" s="54"/>
      <c r="FM42" s="54"/>
      <c r="FN42" s="54"/>
      <c r="FO42" s="54"/>
      <c r="FP42" s="54"/>
      <c r="FQ42" s="54"/>
      <c r="FR42" s="54"/>
      <c r="FS42" s="54"/>
      <c r="FT42" s="54"/>
      <c r="FU42" s="54"/>
      <c r="FV42" s="54"/>
      <c r="FW42" s="54"/>
      <c r="FX42" s="54"/>
      <c r="FY42" s="54"/>
      <c r="FZ42" s="54"/>
      <c r="GA42" s="54"/>
      <c r="GB42" s="54"/>
      <c r="GC42" s="54"/>
      <c r="GD42" s="54"/>
      <c r="GE42" s="54"/>
      <c r="GF42" s="54"/>
      <c r="GG42" s="54"/>
      <c r="GH42" s="54"/>
      <c r="GI42" s="54"/>
      <c r="GJ42" s="54"/>
      <c r="GK42" s="54"/>
      <c r="GL42" s="54"/>
      <c r="GM42" s="54"/>
      <c r="GN42" s="54"/>
      <c r="GO42" s="54"/>
      <c r="GP42" s="54"/>
      <c r="GQ42" s="54"/>
      <c r="GR42" s="54"/>
      <c r="GS42" s="54"/>
      <c r="GT42" s="54"/>
      <c r="GU42" s="54"/>
      <c r="GV42" s="54"/>
      <c r="GW42" s="54"/>
      <c r="GX42" s="54"/>
      <c r="GY42" s="54"/>
      <c r="GZ42" s="54"/>
      <c r="HA42" s="54"/>
      <c r="HB42" s="54"/>
      <c r="HC42" s="54"/>
      <c r="HD42" s="54"/>
      <c r="HE42" s="54"/>
      <c r="HF42" s="54"/>
      <c r="HG42" s="54"/>
      <c r="HH42" s="54"/>
      <c r="HI42" s="54"/>
      <c r="HJ42" s="54"/>
      <c r="HK42" s="54"/>
      <c r="HL42" s="54"/>
      <c r="HM42" s="54"/>
      <c r="HN42" s="54"/>
      <c r="HO42" s="54"/>
      <c r="HP42" s="54"/>
      <c r="HQ42" s="54"/>
      <c r="HR42" s="54"/>
      <c r="HS42" s="54"/>
      <c r="HT42" s="54"/>
      <c r="HU42" s="54"/>
      <c r="HV42" s="54"/>
      <c r="HW42" s="54"/>
      <c r="HX42" s="54"/>
      <c r="HY42" s="54"/>
      <c r="HZ42" s="54"/>
      <c r="IA42" s="54"/>
      <c r="IB42" s="54"/>
      <c r="IC42" s="54"/>
      <c r="ID42" s="54"/>
      <c r="IE42" s="54"/>
      <c r="IF42" s="54"/>
      <c r="IG42" s="54"/>
      <c r="IH42" s="54"/>
      <c r="II42" s="54"/>
    </row>
    <row r="43" spans="1:243" ht="16.5" customHeight="1" x14ac:dyDescent="0.3">
      <c r="A43" s="51" t="s">
        <v>281</v>
      </c>
      <c r="B43" s="55" t="s">
        <v>221</v>
      </c>
      <c r="C43" s="102">
        <f t="shared" ref="C43:H43" si="20">+C44+C58+C57+C60+C63+C65+C66+C68+C64+C67</f>
        <v>0</v>
      </c>
      <c r="D43" s="102">
        <f t="shared" si="20"/>
        <v>758742610</v>
      </c>
      <c r="E43" s="102">
        <f t="shared" si="20"/>
        <v>748007560</v>
      </c>
      <c r="F43" s="102">
        <f t="shared" si="20"/>
        <v>672481210</v>
      </c>
      <c r="G43" s="102">
        <f t="shared" si="20"/>
        <v>629322457.03999996</v>
      </c>
      <c r="H43" s="102">
        <f t="shared" si="20"/>
        <v>81001885.860000014</v>
      </c>
      <c r="I43" s="41">
        <f>G43-[2]cheltuieli!$G$43</f>
        <v>81001885.860000014</v>
      </c>
    </row>
    <row r="44" spans="1:243" ht="16.5" customHeight="1" x14ac:dyDescent="0.3">
      <c r="A44" s="51" t="s">
        <v>282</v>
      </c>
      <c r="B44" s="55" t="s">
        <v>283</v>
      </c>
      <c r="C44" s="102">
        <f t="shared" ref="C44:H44" si="21">+C45+C46+C47+C48+C49+C50+C51+C52+C54</f>
        <v>0</v>
      </c>
      <c r="D44" s="102">
        <f t="shared" si="21"/>
        <v>758507610</v>
      </c>
      <c r="E44" s="102">
        <f t="shared" si="21"/>
        <v>747772560</v>
      </c>
      <c r="F44" s="102">
        <f t="shared" si="21"/>
        <v>672304210</v>
      </c>
      <c r="G44" s="102">
        <f t="shared" si="21"/>
        <v>629201479.8599999</v>
      </c>
      <c r="H44" s="102">
        <f t="shared" si="21"/>
        <v>80998844.220000014</v>
      </c>
    </row>
    <row r="45" spans="1:243" s="54" customFormat="1" ht="16.5" customHeight="1" x14ac:dyDescent="0.3">
      <c r="A45" s="57" t="s">
        <v>284</v>
      </c>
      <c r="B45" s="59" t="s">
        <v>285</v>
      </c>
      <c r="C45" s="103"/>
      <c r="D45" s="53">
        <v>65000</v>
      </c>
      <c r="E45" s="53">
        <v>65000</v>
      </c>
      <c r="F45" s="53">
        <v>48750</v>
      </c>
      <c r="G45" s="80">
        <v>46138.19</v>
      </c>
      <c r="H45" s="80">
        <f>G45-[2]cheltuieli!$G$45</f>
        <v>4716.2900000000009</v>
      </c>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40"/>
      <c r="HE45" s="40"/>
      <c r="HF45" s="40"/>
      <c r="HG45" s="40"/>
      <c r="HH45" s="40"/>
      <c r="HI45" s="40"/>
      <c r="HJ45" s="40"/>
      <c r="HK45" s="40"/>
      <c r="HL45" s="40"/>
      <c r="HM45" s="40"/>
      <c r="HN45" s="40"/>
      <c r="HO45" s="40"/>
      <c r="HP45" s="40"/>
      <c r="HQ45" s="40"/>
      <c r="HR45" s="40"/>
      <c r="HS45" s="40"/>
      <c r="HT45" s="40"/>
      <c r="HU45" s="40"/>
      <c r="HV45" s="40"/>
      <c r="HW45" s="40"/>
      <c r="HX45" s="40"/>
      <c r="HY45" s="40"/>
      <c r="HZ45" s="40"/>
      <c r="IA45" s="40"/>
      <c r="IB45" s="40"/>
      <c r="IC45" s="40"/>
      <c r="ID45" s="40"/>
      <c r="IE45" s="40"/>
      <c r="IF45" s="40"/>
      <c r="IG45" s="40"/>
      <c r="IH45" s="40"/>
      <c r="II45" s="40"/>
    </row>
    <row r="46" spans="1:243" s="54" customFormat="1" ht="16.5" customHeight="1" x14ac:dyDescent="0.3">
      <c r="A46" s="57" t="s">
        <v>286</v>
      </c>
      <c r="B46" s="59" t="s">
        <v>287</v>
      </c>
      <c r="C46" s="103"/>
      <c r="D46" s="53">
        <v>0</v>
      </c>
      <c r="E46" s="53">
        <v>0</v>
      </c>
      <c r="F46" s="53">
        <v>0</v>
      </c>
      <c r="G46" s="80">
        <v>0</v>
      </c>
      <c r="H46" s="80">
        <f>G46-[1]cheltuieli!$G$46</f>
        <v>0</v>
      </c>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40"/>
      <c r="HE46" s="40"/>
      <c r="HF46" s="40"/>
      <c r="HG46" s="40"/>
      <c r="HH46" s="40"/>
      <c r="HI46" s="40"/>
      <c r="HJ46" s="40"/>
      <c r="HK46" s="40"/>
      <c r="HL46" s="40"/>
      <c r="HM46" s="40"/>
      <c r="HN46" s="40"/>
      <c r="HO46" s="40"/>
      <c r="HP46" s="40"/>
      <c r="HQ46" s="40"/>
      <c r="HR46" s="40"/>
      <c r="HS46" s="40"/>
      <c r="HT46" s="40"/>
      <c r="HU46" s="40"/>
      <c r="HV46" s="40"/>
      <c r="HW46" s="40"/>
      <c r="HX46" s="40"/>
      <c r="HY46" s="40"/>
      <c r="HZ46" s="40"/>
      <c r="IA46" s="40"/>
      <c r="IB46" s="40"/>
      <c r="IC46" s="40"/>
      <c r="ID46" s="40"/>
      <c r="IE46" s="40"/>
      <c r="IF46" s="40"/>
      <c r="IG46" s="40"/>
      <c r="IH46" s="40"/>
      <c r="II46" s="40"/>
    </row>
    <row r="47" spans="1:243" ht="16.5" customHeight="1" x14ac:dyDescent="0.3">
      <c r="A47" s="57" t="s">
        <v>288</v>
      </c>
      <c r="B47" s="59" t="s">
        <v>289</v>
      </c>
      <c r="C47" s="103"/>
      <c r="D47" s="53">
        <v>189000</v>
      </c>
      <c r="E47" s="53">
        <v>189000</v>
      </c>
      <c r="F47" s="53">
        <v>168000</v>
      </c>
      <c r="G47" s="80">
        <v>151202.35999999999</v>
      </c>
      <c r="H47" s="80">
        <f>G47-[2]cheltuieli!$G$47</f>
        <v>7168.4499999999825</v>
      </c>
    </row>
    <row r="48" spans="1:243" ht="16.5" customHeight="1" x14ac:dyDescent="0.3">
      <c r="A48" s="57" t="s">
        <v>290</v>
      </c>
      <c r="B48" s="59" t="s">
        <v>291</v>
      </c>
      <c r="C48" s="103"/>
      <c r="D48" s="53">
        <v>21000</v>
      </c>
      <c r="E48" s="53">
        <v>21000</v>
      </c>
      <c r="F48" s="53">
        <v>21000</v>
      </c>
      <c r="G48" s="80">
        <v>20245.87</v>
      </c>
      <c r="H48" s="80">
        <f>G48-[2]cheltuieli!$G$48</f>
        <v>8300.74</v>
      </c>
    </row>
    <row r="49" spans="1:243" ht="16.5" customHeight="1" x14ac:dyDescent="0.3">
      <c r="A49" s="57" t="s">
        <v>292</v>
      </c>
      <c r="B49" s="59" t="s">
        <v>293</v>
      </c>
      <c r="C49" s="103"/>
      <c r="D49" s="53">
        <v>19000</v>
      </c>
      <c r="E49" s="53">
        <v>19000</v>
      </c>
      <c r="F49" s="53">
        <v>10500</v>
      </c>
      <c r="G49" s="80">
        <v>0</v>
      </c>
      <c r="H49" s="80">
        <f>G49-[1]cheltuieli!$G$49</f>
        <v>0</v>
      </c>
    </row>
    <row r="50" spans="1:243" ht="16.5" customHeight="1" x14ac:dyDescent="0.3">
      <c r="A50" s="57" t="s">
        <v>294</v>
      </c>
      <c r="B50" s="59" t="s">
        <v>295</v>
      </c>
      <c r="C50" s="103"/>
      <c r="D50" s="53">
        <v>0</v>
      </c>
      <c r="E50" s="53">
        <v>0</v>
      </c>
      <c r="F50" s="53">
        <v>0</v>
      </c>
      <c r="G50" s="80">
        <v>0</v>
      </c>
      <c r="H50" s="80">
        <f>G50-[1]cheltuieli!$G$50</f>
        <v>0</v>
      </c>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c r="BR50" s="54"/>
      <c r="BS50" s="54"/>
      <c r="BT50" s="54"/>
      <c r="BU50" s="54"/>
      <c r="BV50" s="54"/>
      <c r="BW50" s="54"/>
      <c r="BX50" s="54"/>
      <c r="BY50" s="54"/>
      <c r="BZ50" s="54"/>
      <c r="CA50" s="54"/>
      <c r="CB50" s="54"/>
      <c r="CC50" s="54"/>
      <c r="CD50" s="54"/>
      <c r="CE50" s="54"/>
      <c r="CF50" s="54"/>
      <c r="CG50" s="54"/>
      <c r="CH50" s="54"/>
      <c r="CI50" s="54"/>
      <c r="CJ50" s="54"/>
      <c r="CK50" s="54"/>
      <c r="CL50" s="54"/>
      <c r="CM50" s="54"/>
      <c r="CN50" s="54"/>
      <c r="CO50" s="54"/>
      <c r="CP50" s="54"/>
      <c r="CQ50" s="54"/>
      <c r="CR50" s="54"/>
      <c r="CS50" s="54"/>
      <c r="CT50" s="54"/>
      <c r="CU50" s="54"/>
      <c r="CV50" s="54"/>
      <c r="CW50" s="54"/>
      <c r="CX50" s="54"/>
      <c r="CY50" s="54"/>
      <c r="CZ50" s="54"/>
      <c r="DA50" s="54"/>
      <c r="DB50" s="54"/>
      <c r="DC50" s="54"/>
      <c r="DD50" s="54"/>
      <c r="DE50" s="54"/>
      <c r="DF50" s="54"/>
      <c r="DG50" s="54"/>
      <c r="DH50" s="54"/>
      <c r="DI50" s="54"/>
      <c r="DJ50" s="54"/>
      <c r="DK50" s="54"/>
      <c r="DL50" s="54"/>
      <c r="DM50" s="54"/>
      <c r="DN50" s="54"/>
      <c r="DO50" s="54"/>
      <c r="DP50" s="54"/>
      <c r="DQ50" s="54"/>
      <c r="DR50" s="54"/>
      <c r="DS50" s="54"/>
      <c r="DT50" s="54"/>
      <c r="DU50" s="54"/>
      <c r="DV50" s="54"/>
      <c r="DW50" s="54"/>
      <c r="DX50" s="54"/>
      <c r="DY50" s="54"/>
      <c r="DZ50" s="54"/>
      <c r="EA50" s="54"/>
      <c r="EB50" s="54"/>
      <c r="EC50" s="54"/>
      <c r="ED50" s="54"/>
      <c r="EE50" s="54"/>
      <c r="EF50" s="54"/>
      <c r="EG50" s="54"/>
      <c r="EH50" s="54"/>
      <c r="EI50" s="54"/>
      <c r="EJ50" s="54"/>
      <c r="EK50" s="54"/>
      <c r="EL50" s="54"/>
      <c r="EM50" s="54"/>
      <c r="EN50" s="54"/>
      <c r="EO50" s="54"/>
      <c r="EP50" s="54"/>
      <c r="EQ50" s="54"/>
      <c r="ER50" s="54"/>
      <c r="ES50" s="54"/>
      <c r="ET50" s="54"/>
      <c r="EU50" s="54"/>
      <c r="EV50" s="54"/>
      <c r="EW50" s="54"/>
      <c r="EX50" s="54"/>
      <c r="EY50" s="54"/>
      <c r="EZ50" s="54"/>
      <c r="FA50" s="54"/>
      <c r="FB50" s="54"/>
      <c r="FC50" s="54"/>
      <c r="FD50" s="54"/>
      <c r="FE50" s="54"/>
      <c r="FF50" s="54"/>
      <c r="FG50" s="54"/>
      <c r="FH50" s="54"/>
      <c r="FI50" s="54"/>
      <c r="FJ50" s="54"/>
      <c r="FK50" s="54"/>
      <c r="FL50" s="54"/>
      <c r="FM50" s="54"/>
      <c r="FN50" s="54"/>
      <c r="FO50" s="54"/>
      <c r="FP50" s="54"/>
      <c r="FQ50" s="54"/>
      <c r="FR50" s="54"/>
      <c r="FS50" s="54"/>
      <c r="FT50" s="54"/>
      <c r="FU50" s="54"/>
      <c r="FV50" s="54"/>
      <c r="FW50" s="54"/>
      <c r="FX50" s="54"/>
      <c r="FY50" s="54"/>
      <c r="FZ50" s="54"/>
      <c r="GA50" s="54"/>
      <c r="GB50" s="54"/>
      <c r="GC50" s="54"/>
      <c r="GD50" s="54"/>
      <c r="GE50" s="54"/>
      <c r="GF50" s="54"/>
      <c r="GG50" s="54"/>
      <c r="GH50" s="54"/>
      <c r="GI50" s="54"/>
      <c r="GJ50" s="54"/>
      <c r="GK50" s="54"/>
      <c r="GL50" s="54"/>
      <c r="GM50" s="54"/>
      <c r="GN50" s="54"/>
      <c r="GO50" s="54"/>
      <c r="GP50" s="54"/>
      <c r="GQ50" s="54"/>
      <c r="GR50" s="54"/>
      <c r="GS50" s="54"/>
      <c r="GT50" s="54"/>
      <c r="GU50" s="54"/>
      <c r="GV50" s="54"/>
      <c r="GW50" s="54"/>
      <c r="GX50" s="54"/>
      <c r="GY50" s="54"/>
      <c r="GZ50" s="54"/>
      <c r="HA50" s="54"/>
      <c r="HB50" s="54"/>
      <c r="HC50" s="54"/>
      <c r="HD50" s="54"/>
      <c r="HE50" s="54"/>
      <c r="HF50" s="54"/>
      <c r="HG50" s="54"/>
      <c r="HH50" s="54"/>
      <c r="HI50" s="54"/>
      <c r="HJ50" s="54"/>
      <c r="HK50" s="54"/>
      <c r="HL50" s="54"/>
      <c r="HM50" s="54"/>
      <c r="HN50" s="54"/>
      <c r="HO50" s="54"/>
      <c r="HP50" s="54"/>
      <c r="HQ50" s="54"/>
      <c r="HR50" s="54"/>
      <c r="HS50" s="54"/>
      <c r="HT50" s="54"/>
      <c r="HU50" s="54"/>
      <c r="HV50" s="54"/>
      <c r="HW50" s="54"/>
      <c r="HX50" s="54"/>
      <c r="HY50" s="54"/>
      <c r="HZ50" s="54"/>
      <c r="IA50" s="54"/>
      <c r="IB50" s="54"/>
      <c r="IC50" s="54"/>
      <c r="ID50" s="54"/>
      <c r="IE50" s="54"/>
      <c r="IF50" s="54"/>
      <c r="IG50" s="54"/>
      <c r="IH50" s="54"/>
      <c r="II50" s="54"/>
    </row>
    <row r="51" spans="1:243" ht="16.5" customHeight="1" x14ac:dyDescent="0.3">
      <c r="A51" s="57" t="s">
        <v>296</v>
      </c>
      <c r="B51" s="59" t="s">
        <v>297</v>
      </c>
      <c r="C51" s="103"/>
      <c r="D51" s="53">
        <v>51000</v>
      </c>
      <c r="E51" s="53">
        <v>51000</v>
      </c>
      <c r="F51" s="53">
        <v>36750</v>
      </c>
      <c r="G51" s="80">
        <v>31629.31</v>
      </c>
      <c r="H51" s="80">
        <f>G51-[2]cheltuieli!$G$51</f>
        <v>4555.5600000000013</v>
      </c>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c r="BN51" s="61"/>
      <c r="BO51" s="61"/>
      <c r="BP51" s="61"/>
      <c r="BQ51" s="61"/>
      <c r="BR51" s="61"/>
      <c r="BS51" s="61"/>
      <c r="BT51" s="61"/>
      <c r="BU51" s="61"/>
      <c r="BV51" s="61"/>
      <c r="BW51" s="61"/>
      <c r="BX51" s="61"/>
      <c r="BY51" s="61"/>
      <c r="BZ51" s="61"/>
      <c r="CA51" s="61"/>
      <c r="CB51" s="61"/>
      <c r="CC51" s="61"/>
      <c r="CD51" s="61"/>
      <c r="CE51" s="61"/>
      <c r="CF51" s="61"/>
      <c r="CG51" s="61"/>
      <c r="CH51" s="61"/>
      <c r="CI51" s="61"/>
      <c r="CJ51" s="61"/>
      <c r="CK51" s="61"/>
      <c r="CL51" s="61"/>
      <c r="CM51" s="61"/>
      <c r="CN51" s="61"/>
      <c r="CO51" s="61"/>
      <c r="CP51" s="61"/>
      <c r="CQ51" s="61"/>
      <c r="CR51" s="61"/>
      <c r="CS51" s="61"/>
      <c r="CT51" s="61"/>
      <c r="CU51" s="61"/>
      <c r="CV51" s="61"/>
      <c r="CW51" s="61"/>
      <c r="CX51" s="61"/>
      <c r="CY51" s="61"/>
      <c r="CZ51" s="61"/>
      <c r="DA51" s="61"/>
      <c r="DB51" s="61"/>
      <c r="DC51" s="61"/>
      <c r="DD51" s="61"/>
      <c r="DE51" s="61"/>
      <c r="DF51" s="61"/>
      <c r="DG51" s="61"/>
      <c r="DH51" s="61"/>
      <c r="DI51" s="61"/>
      <c r="DJ51" s="61"/>
      <c r="DK51" s="61"/>
      <c r="DL51" s="61"/>
      <c r="DM51" s="61"/>
      <c r="DN51" s="61"/>
      <c r="DO51" s="61"/>
      <c r="DP51" s="61"/>
      <c r="DQ51" s="61"/>
      <c r="DR51" s="61"/>
      <c r="DS51" s="61"/>
      <c r="DT51" s="61"/>
      <c r="DU51" s="61"/>
      <c r="DV51" s="61"/>
      <c r="DW51" s="61"/>
      <c r="DX51" s="61"/>
      <c r="DY51" s="61"/>
      <c r="DZ51" s="61"/>
      <c r="EA51" s="61"/>
      <c r="EB51" s="61"/>
      <c r="EC51" s="61"/>
      <c r="ED51" s="61"/>
      <c r="EE51" s="61"/>
      <c r="EF51" s="61"/>
      <c r="EG51" s="61"/>
      <c r="EH51" s="61"/>
      <c r="EI51" s="61"/>
      <c r="EJ51" s="61"/>
      <c r="EK51" s="61"/>
      <c r="EL51" s="61"/>
      <c r="EM51" s="61"/>
      <c r="EN51" s="61"/>
      <c r="EO51" s="61"/>
      <c r="EP51" s="61"/>
      <c r="EQ51" s="61"/>
      <c r="ER51" s="61"/>
      <c r="ES51" s="61"/>
      <c r="ET51" s="61"/>
      <c r="EU51" s="61"/>
      <c r="EV51" s="61"/>
      <c r="EW51" s="61"/>
      <c r="EX51" s="61"/>
      <c r="EY51" s="61"/>
      <c r="EZ51" s="61"/>
      <c r="FA51" s="61"/>
      <c r="FB51" s="61"/>
      <c r="FC51" s="61"/>
      <c r="FD51" s="61"/>
      <c r="FE51" s="61"/>
      <c r="FF51" s="61"/>
      <c r="FG51" s="61"/>
      <c r="FH51" s="61"/>
      <c r="FI51" s="61"/>
      <c r="FJ51" s="61"/>
      <c r="FK51" s="61"/>
      <c r="FL51" s="61"/>
      <c r="FM51" s="61"/>
      <c r="FN51" s="61"/>
      <c r="FO51" s="61"/>
      <c r="FP51" s="61"/>
      <c r="FQ51" s="61"/>
      <c r="FR51" s="61"/>
      <c r="FS51" s="61"/>
      <c r="FT51" s="61"/>
      <c r="FU51" s="61"/>
      <c r="FV51" s="61"/>
      <c r="FW51" s="61"/>
      <c r="FX51" s="61"/>
      <c r="FY51" s="61"/>
      <c r="FZ51" s="61"/>
      <c r="GA51" s="61"/>
      <c r="GB51" s="61"/>
      <c r="GC51" s="61"/>
      <c r="GD51" s="61"/>
      <c r="GE51" s="61"/>
      <c r="GF51" s="61"/>
      <c r="GG51" s="61"/>
      <c r="GH51" s="61"/>
      <c r="GI51" s="61"/>
      <c r="GJ51" s="61"/>
      <c r="GK51" s="61"/>
      <c r="GL51" s="61"/>
      <c r="GM51" s="61"/>
      <c r="GN51" s="61"/>
      <c r="GO51" s="61"/>
      <c r="GP51" s="61"/>
      <c r="GQ51" s="61"/>
      <c r="GR51" s="61"/>
      <c r="GS51" s="61"/>
      <c r="GT51" s="61"/>
      <c r="GU51" s="61"/>
      <c r="GV51" s="61"/>
      <c r="GW51" s="61"/>
      <c r="GX51" s="61"/>
      <c r="GY51" s="61"/>
      <c r="GZ51" s="61"/>
      <c r="HA51" s="61"/>
      <c r="HB51" s="61"/>
      <c r="HC51" s="61"/>
      <c r="HD51" s="61"/>
      <c r="HE51" s="61"/>
      <c r="HF51" s="61"/>
      <c r="HG51" s="61"/>
      <c r="HH51" s="61"/>
      <c r="HI51" s="61"/>
      <c r="HJ51" s="61"/>
      <c r="HK51" s="61"/>
      <c r="HL51" s="61"/>
      <c r="HM51" s="61"/>
      <c r="HN51" s="61"/>
      <c r="HO51" s="61"/>
      <c r="HP51" s="61"/>
      <c r="HQ51" s="61"/>
      <c r="HR51" s="61"/>
      <c r="HS51" s="61"/>
      <c r="HT51" s="61"/>
      <c r="HU51" s="61"/>
      <c r="HV51" s="61"/>
      <c r="HW51" s="61"/>
      <c r="HX51" s="61"/>
      <c r="HY51" s="61"/>
      <c r="HZ51" s="61"/>
      <c r="IA51" s="61"/>
      <c r="IB51" s="61"/>
      <c r="IC51" s="61"/>
      <c r="ID51" s="61"/>
      <c r="IE51" s="61"/>
      <c r="IF51" s="61"/>
      <c r="IG51" s="61"/>
      <c r="IH51" s="61"/>
      <c r="II51" s="61"/>
    </row>
    <row r="52" spans="1:243" ht="16.5" customHeight="1" x14ac:dyDescent="0.35">
      <c r="A52" s="51" t="s">
        <v>298</v>
      </c>
      <c r="B52" s="55" t="s">
        <v>299</v>
      </c>
      <c r="C52" s="104">
        <f t="shared" ref="C52:H52" si="22">+C53+C88</f>
        <v>0</v>
      </c>
      <c r="D52" s="104">
        <f t="shared" si="22"/>
        <v>757796610</v>
      </c>
      <c r="E52" s="104">
        <f t="shared" si="22"/>
        <v>747061560</v>
      </c>
      <c r="F52" s="104">
        <f t="shared" si="22"/>
        <v>671736460</v>
      </c>
      <c r="G52" s="104">
        <f t="shared" si="22"/>
        <v>628698567.32999992</v>
      </c>
      <c r="H52" s="104">
        <f t="shared" si="22"/>
        <v>80943992.680000007</v>
      </c>
    </row>
    <row r="53" spans="1:243" ht="16.5" customHeight="1" x14ac:dyDescent="0.3">
      <c r="A53" s="62" t="s">
        <v>300</v>
      </c>
      <c r="B53" s="63" t="s">
        <v>301</v>
      </c>
      <c r="C53" s="105"/>
      <c r="D53" s="53">
        <v>71000</v>
      </c>
      <c r="E53" s="53">
        <v>71000</v>
      </c>
      <c r="F53" s="53">
        <v>53000</v>
      </c>
      <c r="G53" s="80">
        <v>52076.95</v>
      </c>
      <c r="H53" s="80">
        <f>G53-[2]cheltuieli!$G$53</f>
        <v>3243.9399999999951</v>
      </c>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c r="BI53" s="54"/>
      <c r="BJ53" s="54"/>
      <c r="BK53" s="54"/>
      <c r="BL53" s="54"/>
      <c r="BM53" s="54"/>
      <c r="BN53" s="54"/>
      <c r="BO53" s="54"/>
      <c r="BP53" s="54"/>
      <c r="BQ53" s="54"/>
      <c r="BR53" s="54"/>
      <c r="BS53" s="54"/>
      <c r="BT53" s="54"/>
      <c r="BU53" s="54"/>
      <c r="BV53" s="54"/>
      <c r="BW53" s="54"/>
      <c r="BX53" s="54"/>
      <c r="BY53" s="54"/>
      <c r="BZ53" s="54"/>
      <c r="CA53" s="54"/>
      <c r="CB53" s="54"/>
      <c r="CC53" s="54"/>
      <c r="CD53" s="54"/>
      <c r="CE53" s="54"/>
      <c r="CF53" s="54"/>
      <c r="CG53" s="54"/>
      <c r="CH53" s="54"/>
      <c r="CI53" s="54"/>
      <c r="CJ53" s="54"/>
      <c r="CK53" s="54"/>
      <c r="CL53" s="54"/>
      <c r="CM53" s="54"/>
      <c r="CN53" s="54"/>
      <c r="CO53" s="54"/>
      <c r="CP53" s="54"/>
      <c r="CQ53" s="54"/>
      <c r="CR53" s="54"/>
      <c r="CS53" s="54"/>
      <c r="CT53" s="54"/>
      <c r="CU53" s="54"/>
      <c r="CV53" s="54"/>
      <c r="CW53" s="54"/>
      <c r="CX53" s="54"/>
      <c r="CY53" s="54"/>
      <c r="CZ53" s="54"/>
      <c r="DA53" s="54"/>
      <c r="DB53" s="54"/>
      <c r="DC53" s="54"/>
      <c r="DD53" s="54"/>
      <c r="DE53" s="54"/>
      <c r="DF53" s="54"/>
      <c r="DG53" s="54"/>
      <c r="DH53" s="54"/>
      <c r="DI53" s="54"/>
      <c r="DJ53" s="54"/>
      <c r="DK53" s="54"/>
      <c r="DL53" s="54"/>
      <c r="DM53" s="54"/>
      <c r="DN53" s="54"/>
      <c r="DO53" s="54"/>
      <c r="DP53" s="54"/>
      <c r="DQ53" s="54"/>
      <c r="DR53" s="54"/>
      <c r="DS53" s="54"/>
      <c r="DT53" s="54"/>
      <c r="DU53" s="54"/>
      <c r="DV53" s="54"/>
      <c r="DW53" s="54"/>
      <c r="DX53" s="54"/>
      <c r="DY53" s="54"/>
      <c r="DZ53" s="54"/>
      <c r="EA53" s="54"/>
      <c r="EB53" s="54"/>
      <c r="EC53" s="54"/>
      <c r="ED53" s="54"/>
      <c r="EE53" s="54"/>
      <c r="EF53" s="54"/>
      <c r="EG53" s="54"/>
      <c r="EH53" s="54"/>
      <c r="EI53" s="54"/>
      <c r="EJ53" s="54"/>
      <c r="EK53" s="54"/>
      <c r="EL53" s="54"/>
      <c r="EM53" s="54"/>
      <c r="EN53" s="54"/>
      <c r="EO53" s="54"/>
      <c r="EP53" s="54"/>
      <c r="EQ53" s="54"/>
      <c r="ER53" s="54"/>
      <c r="ES53" s="54"/>
      <c r="ET53" s="54"/>
      <c r="EU53" s="54"/>
      <c r="EV53" s="54"/>
      <c r="EW53" s="54"/>
      <c r="EX53" s="54"/>
      <c r="EY53" s="54"/>
      <c r="EZ53" s="54"/>
      <c r="FA53" s="54"/>
      <c r="FB53" s="54"/>
      <c r="FC53" s="54"/>
      <c r="FD53" s="54"/>
      <c r="FE53" s="54"/>
      <c r="FF53" s="54"/>
      <c r="FG53" s="54"/>
      <c r="FH53" s="54"/>
      <c r="FI53" s="54"/>
      <c r="FJ53" s="54"/>
      <c r="FK53" s="54"/>
      <c r="FL53" s="54"/>
      <c r="FM53" s="54"/>
      <c r="FN53" s="54"/>
      <c r="FO53" s="54"/>
      <c r="FP53" s="54"/>
      <c r="FQ53" s="54"/>
      <c r="FR53" s="54"/>
      <c r="FS53" s="54"/>
      <c r="FT53" s="54"/>
      <c r="FU53" s="54"/>
      <c r="FV53" s="54"/>
      <c r="FW53" s="54"/>
      <c r="FX53" s="54"/>
      <c r="FY53" s="54"/>
      <c r="FZ53" s="54"/>
      <c r="GA53" s="54"/>
      <c r="GB53" s="54"/>
      <c r="GC53" s="54"/>
      <c r="GD53" s="54"/>
      <c r="GE53" s="54"/>
      <c r="GF53" s="54"/>
      <c r="GG53" s="54"/>
      <c r="GH53" s="54"/>
      <c r="GI53" s="54"/>
      <c r="GJ53" s="54"/>
      <c r="GK53" s="54"/>
      <c r="GL53" s="54"/>
      <c r="GM53" s="54"/>
      <c r="GN53" s="54"/>
      <c r="GO53" s="54"/>
      <c r="GP53" s="54"/>
      <c r="GQ53" s="54"/>
      <c r="GR53" s="54"/>
      <c r="GS53" s="54"/>
      <c r="GT53" s="54"/>
      <c r="GU53" s="54"/>
      <c r="GV53" s="54"/>
      <c r="GW53" s="54"/>
      <c r="GX53" s="54"/>
      <c r="GY53" s="54"/>
      <c r="GZ53" s="54"/>
      <c r="HA53" s="54"/>
      <c r="HB53" s="54"/>
      <c r="HC53" s="54"/>
      <c r="HD53" s="54"/>
      <c r="HE53" s="54"/>
      <c r="HF53" s="54"/>
      <c r="HG53" s="54"/>
      <c r="HH53" s="54"/>
      <c r="HI53" s="54"/>
      <c r="HJ53" s="54"/>
      <c r="HK53" s="54"/>
      <c r="HL53" s="54"/>
      <c r="HM53" s="54"/>
      <c r="HN53" s="54"/>
      <c r="HO53" s="54"/>
      <c r="HP53" s="54"/>
      <c r="HQ53" s="54"/>
      <c r="HR53" s="54"/>
      <c r="HS53" s="54"/>
      <c r="HT53" s="54"/>
      <c r="HU53" s="54"/>
      <c r="HV53" s="54"/>
      <c r="HW53" s="54"/>
      <c r="HX53" s="54"/>
      <c r="HY53" s="54"/>
      <c r="HZ53" s="54"/>
      <c r="IA53" s="54"/>
      <c r="IB53" s="54"/>
      <c r="IC53" s="54"/>
      <c r="ID53" s="54"/>
      <c r="IE53" s="54"/>
      <c r="IF53" s="54"/>
      <c r="IG53" s="54"/>
      <c r="IH53" s="54"/>
      <c r="II53" s="54"/>
    </row>
    <row r="54" spans="1:243" s="54" customFormat="1" ht="16.5" customHeight="1" x14ac:dyDescent="0.3">
      <c r="A54" s="57" t="s">
        <v>302</v>
      </c>
      <c r="B54" s="59" t="s">
        <v>303</v>
      </c>
      <c r="C54" s="103"/>
      <c r="D54" s="53">
        <v>366000</v>
      </c>
      <c r="E54" s="53">
        <v>366000</v>
      </c>
      <c r="F54" s="53">
        <v>282750</v>
      </c>
      <c r="G54" s="80">
        <v>253696.8</v>
      </c>
      <c r="H54" s="80">
        <f>G54-[2]cheltuieli!$G$54</f>
        <v>30110.5</v>
      </c>
    </row>
    <row r="55" spans="1:243" s="61" customFormat="1" ht="16.5" customHeight="1" x14ac:dyDescent="0.3">
      <c r="A55" s="57"/>
      <c r="B55" s="59" t="s">
        <v>304</v>
      </c>
      <c r="C55" s="103"/>
      <c r="D55" s="53">
        <v>0</v>
      </c>
      <c r="E55" s="53">
        <v>0</v>
      </c>
      <c r="F55" s="53">
        <v>0</v>
      </c>
      <c r="G55" s="129">
        <v>0</v>
      </c>
      <c r="H55" s="80">
        <f>G55-[1]cheltuieli!$G$55</f>
        <v>0</v>
      </c>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c r="AS55" s="54"/>
      <c r="AT55" s="54"/>
      <c r="AU55" s="54"/>
      <c r="AV55" s="54"/>
      <c r="AW55" s="54"/>
      <c r="AX55" s="54"/>
      <c r="AY55" s="54"/>
      <c r="AZ55" s="54"/>
      <c r="BA55" s="54"/>
      <c r="BB55" s="54"/>
      <c r="BC55" s="54"/>
      <c r="BD55" s="54"/>
      <c r="BE55" s="54"/>
      <c r="BF55" s="54"/>
      <c r="BG55" s="54"/>
      <c r="BH55" s="54"/>
      <c r="BI55" s="54"/>
      <c r="BJ55" s="54"/>
      <c r="BK55" s="54"/>
      <c r="BL55" s="54"/>
      <c r="BM55" s="54"/>
      <c r="BN55" s="54"/>
      <c r="BO55" s="54"/>
      <c r="BP55" s="54"/>
      <c r="BQ55" s="54"/>
      <c r="BR55" s="54"/>
      <c r="BS55" s="54"/>
      <c r="BT55" s="54"/>
      <c r="BU55" s="54"/>
      <c r="BV55" s="54"/>
      <c r="BW55" s="54"/>
      <c r="BX55" s="54"/>
      <c r="BY55" s="54"/>
      <c r="BZ55" s="54"/>
      <c r="CA55" s="54"/>
      <c r="CB55" s="54"/>
      <c r="CC55" s="54"/>
      <c r="CD55" s="54"/>
      <c r="CE55" s="54"/>
      <c r="CF55" s="54"/>
      <c r="CG55" s="54"/>
      <c r="CH55" s="54"/>
      <c r="CI55" s="54"/>
      <c r="CJ55" s="54"/>
      <c r="CK55" s="54"/>
      <c r="CL55" s="54"/>
      <c r="CM55" s="54"/>
      <c r="CN55" s="54"/>
      <c r="CO55" s="54"/>
      <c r="CP55" s="54"/>
      <c r="CQ55" s="54"/>
      <c r="CR55" s="54"/>
      <c r="CS55" s="54"/>
      <c r="CT55" s="54"/>
      <c r="CU55" s="54"/>
      <c r="CV55" s="54"/>
      <c r="CW55" s="54"/>
      <c r="CX55" s="54"/>
      <c r="CY55" s="54"/>
      <c r="CZ55" s="54"/>
      <c r="DA55" s="54"/>
      <c r="DB55" s="54"/>
      <c r="DC55" s="54"/>
      <c r="DD55" s="54"/>
      <c r="DE55" s="54"/>
      <c r="DF55" s="54"/>
      <c r="DG55" s="54"/>
      <c r="DH55" s="54"/>
      <c r="DI55" s="54"/>
      <c r="DJ55" s="54"/>
      <c r="DK55" s="54"/>
      <c r="DL55" s="54"/>
      <c r="DM55" s="54"/>
      <c r="DN55" s="54"/>
      <c r="DO55" s="54"/>
      <c r="DP55" s="54"/>
      <c r="DQ55" s="54"/>
      <c r="DR55" s="54"/>
      <c r="DS55" s="54"/>
      <c r="DT55" s="54"/>
      <c r="DU55" s="54"/>
      <c r="DV55" s="54"/>
      <c r="DW55" s="54"/>
      <c r="DX55" s="54"/>
      <c r="DY55" s="54"/>
      <c r="DZ55" s="54"/>
      <c r="EA55" s="54"/>
      <c r="EB55" s="54"/>
      <c r="EC55" s="54"/>
      <c r="ED55" s="54"/>
      <c r="EE55" s="54"/>
      <c r="EF55" s="54"/>
      <c r="EG55" s="54"/>
      <c r="EH55" s="54"/>
      <c r="EI55" s="54"/>
      <c r="EJ55" s="54"/>
      <c r="EK55" s="54"/>
      <c r="EL55" s="54"/>
      <c r="EM55" s="54"/>
      <c r="EN55" s="54"/>
      <c r="EO55" s="54"/>
      <c r="EP55" s="54"/>
      <c r="EQ55" s="54"/>
      <c r="ER55" s="54"/>
      <c r="ES55" s="54"/>
      <c r="ET55" s="54"/>
      <c r="EU55" s="54"/>
      <c r="EV55" s="54"/>
      <c r="EW55" s="54"/>
      <c r="EX55" s="54"/>
      <c r="EY55" s="54"/>
      <c r="EZ55" s="54"/>
      <c r="FA55" s="54"/>
      <c r="FB55" s="54"/>
      <c r="FC55" s="54"/>
      <c r="FD55" s="54"/>
      <c r="FE55" s="54"/>
      <c r="FF55" s="54"/>
      <c r="FG55" s="54"/>
      <c r="FH55" s="54"/>
      <c r="FI55" s="54"/>
      <c r="FJ55" s="54"/>
      <c r="FK55" s="54"/>
      <c r="FL55" s="54"/>
      <c r="FM55" s="54"/>
      <c r="FN55" s="54"/>
      <c r="FO55" s="54"/>
      <c r="FP55" s="54"/>
      <c r="FQ55" s="54"/>
      <c r="FR55" s="54"/>
      <c r="FS55" s="54"/>
      <c r="FT55" s="54"/>
      <c r="FU55" s="54"/>
      <c r="FV55" s="54"/>
      <c r="FW55" s="54"/>
      <c r="FX55" s="54"/>
      <c r="FY55" s="54"/>
      <c r="FZ55" s="54"/>
      <c r="GA55" s="54"/>
      <c r="GB55" s="54"/>
      <c r="GC55" s="54"/>
      <c r="GD55" s="54"/>
      <c r="GE55" s="54"/>
      <c r="GF55" s="54"/>
      <c r="GG55" s="54"/>
      <c r="GH55" s="54"/>
      <c r="GI55" s="54"/>
      <c r="GJ55" s="54"/>
      <c r="GK55" s="54"/>
      <c r="GL55" s="54"/>
      <c r="GM55" s="54"/>
      <c r="GN55" s="54"/>
      <c r="GO55" s="54"/>
      <c r="GP55" s="54"/>
      <c r="GQ55" s="54"/>
      <c r="GR55" s="54"/>
      <c r="GS55" s="54"/>
      <c r="GT55" s="54"/>
      <c r="GU55" s="54"/>
      <c r="GV55" s="54"/>
      <c r="GW55" s="54"/>
      <c r="GX55" s="54"/>
      <c r="GY55" s="54"/>
      <c r="GZ55" s="54"/>
      <c r="HA55" s="54"/>
      <c r="HB55" s="54"/>
      <c r="HC55" s="54"/>
      <c r="HD55" s="54"/>
      <c r="HE55" s="54"/>
      <c r="HF55" s="54"/>
      <c r="HG55" s="54"/>
      <c r="HH55" s="54"/>
      <c r="HI55" s="54"/>
      <c r="HJ55" s="54"/>
      <c r="HK55" s="54"/>
      <c r="HL55" s="54"/>
      <c r="HM55" s="54"/>
      <c r="HN55" s="54"/>
      <c r="HO55" s="54"/>
      <c r="HP55" s="54"/>
      <c r="HQ55" s="54"/>
      <c r="HR55" s="54"/>
      <c r="HS55" s="54"/>
      <c r="HT55" s="54"/>
      <c r="HU55" s="54"/>
      <c r="HV55" s="54"/>
      <c r="HW55" s="54"/>
      <c r="HX55" s="54"/>
      <c r="HY55" s="54"/>
      <c r="HZ55" s="54"/>
      <c r="IA55" s="54"/>
      <c r="IB55" s="54"/>
      <c r="IC55" s="54"/>
      <c r="ID55" s="54"/>
      <c r="IE55" s="54"/>
      <c r="IF55" s="54"/>
      <c r="IG55" s="54"/>
      <c r="IH55" s="54"/>
      <c r="II55" s="54"/>
    </row>
    <row r="56" spans="1:243" ht="16.5" customHeight="1" x14ac:dyDescent="0.3">
      <c r="A56" s="57"/>
      <c r="B56" s="59" t="s">
        <v>305</v>
      </c>
      <c r="C56" s="103"/>
      <c r="D56" s="53">
        <v>79000</v>
      </c>
      <c r="E56" s="53">
        <v>79000</v>
      </c>
      <c r="F56" s="53">
        <v>56250</v>
      </c>
      <c r="G56" s="129">
        <v>45853.08</v>
      </c>
      <c r="H56" s="80">
        <f>G56-[2]cheltuieli!$G$56</f>
        <v>6234.4100000000035</v>
      </c>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54"/>
      <c r="BB56" s="54"/>
      <c r="BC56" s="54"/>
      <c r="BD56" s="54"/>
      <c r="BE56" s="54"/>
      <c r="BF56" s="54"/>
      <c r="BG56" s="54"/>
      <c r="BH56" s="54"/>
      <c r="BI56" s="54"/>
      <c r="BJ56" s="54"/>
      <c r="BK56" s="54"/>
      <c r="BL56" s="54"/>
      <c r="BM56" s="54"/>
      <c r="BN56" s="54"/>
      <c r="BO56" s="54"/>
      <c r="BP56" s="54"/>
      <c r="BQ56" s="54"/>
      <c r="BR56" s="54"/>
      <c r="BS56" s="54"/>
      <c r="BT56" s="54"/>
      <c r="BU56" s="54"/>
      <c r="BV56" s="54"/>
      <c r="BW56" s="54"/>
      <c r="BX56" s="54"/>
      <c r="BY56" s="54"/>
      <c r="BZ56" s="54"/>
      <c r="CA56" s="54"/>
      <c r="CB56" s="54"/>
      <c r="CC56" s="54"/>
      <c r="CD56" s="54"/>
      <c r="CE56" s="54"/>
      <c r="CF56" s="54"/>
      <c r="CG56" s="54"/>
      <c r="CH56" s="54"/>
      <c r="CI56" s="54"/>
      <c r="CJ56" s="54"/>
      <c r="CK56" s="54"/>
      <c r="CL56" s="54"/>
      <c r="CM56" s="54"/>
      <c r="CN56" s="54"/>
      <c r="CO56" s="54"/>
      <c r="CP56" s="54"/>
      <c r="CQ56" s="54"/>
      <c r="CR56" s="54"/>
      <c r="CS56" s="54"/>
      <c r="CT56" s="54"/>
      <c r="CU56" s="54"/>
      <c r="CV56" s="54"/>
      <c r="CW56" s="54"/>
      <c r="CX56" s="54"/>
      <c r="CY56" s="54"/>
      <c r="CZ56" s="54"/>
      <c r="DA56" s="54"/>
      <c r="DB56" s="54"/>
      <c r="DC56" s="54"/>
      <c r="DD56" s="54"/>
      <c r="DE56" s="54"/>
      <c r="DF56" s="54"/>
      <c r="DG56" s="54"/>
      <c r="DH56" s="54"/>
      <c r="DI56" s="54"/>
      <c r="DJ56" s="54"/>
      <c r="DK56" s="54"/>
      <c r="DL56" s="54"/>
      <c r="DM56" s="54"/>
      <c r="DN56" s="54"/>
      <c r="DO56" s="54"/>
      <c r="DP56" s="54"/>
      <c r="DQ56" s="54"/>
      <c r="DR56" s="54"/>
      <c r="DS56" s="54"/>
      <c r="DT56" s="54"/>
      <c r="DU56" s="54"/>
      <c r="DV56" s="54"/>
      <c r="DW56" s="54"/>
      <c r="DX56" s="54"/>
      <c r="DY56" s="54"/>
      <c r="DZ56" s="54"/>
      <c r="EA56" s="54"/>
      <c r="EB56" s="54"/>
      <c r="EC56" s="54"/>
      <c r="ED56" s="54"/>
      <c r="EE56" s="54"/>
      <c r="EF56" s="54"/>
      <c r="EG56" s="54"/>
      <c r="EH56" s="54"/>
      <c r="EI56" s="54"/>
      <c r="EJ56" s="54"/>
      <c r="EK56" s="54"/>
      <c r="EL56" s="54"/>
      <c r="EM56" s="54"/>
      <c r="EN56" s="54"/>
      <c r="EO56" s="54"/>
      <c r="EP56" s="54"/>
      <c r="EQ56" s="54"/>
      <c r="ER56" s="54"/>
      <c r="ES56" s="54"/>
      <c r="ET56" s="54"/>
      <c r="EU56" s="54"/>
      <c r="EV56" s="54"/>
      <c r="EW56" s="54"/>
      <c r="EX56" s="54"/>
      <c r="EY56" s="54"/>
      <c r="EZ56" s="54"/>
      <c r="FA56" s="54"/>
      <c r="FB56" s="54"/>
      <c r="FC56" s="54"/>
      <c r="FD56" s="54"/>
      <c r="FE56" s="54"/>
      <c r="FF56" s="54"/>
      <c r="FG56" s="54"/>
      <c r="FH56" s="54"/>
      <c r="FI56" s="54"/>
      <c r="FJ56" s="54"/>
      <c r="FK56" s="54"/>
      <c r="FL56" s="54"/>
      <c r="FM56" s="54"/>
      <c r="FN56" s="54"/>
      <c r="FO56" s="54"/>
      <c r="FP56" s="54"/>
      <c r="FQ56" s="54"/>
      <c r="FR56" s="54"/>
      <c r="FS56" s="54"/>
      <c r="FT56" s="54"/>
      <c r="FU56" s="54"/>
      <c r="FV56" s="54"/>
      <c r="FW56" s="54"/>
      <c r="FX56" s="54"/>
      <c r="FY56" s="54"/>
      <c r="FZ56" s="54"/>
      <c r="GA56" s="54"/>
      <c r="GB56" s="54"/>
      <c r="GC56" s="54"/>
      <c r="GD56" s="54"/>
      <c r="GE56" s="54"/>
      <c r="GF56" s="54"/>
      <c r="GG56" s="54"/>
      <c r="GH56" s="54"/>
      <c r="GI56" s="54"/>
      <c r="GJ56" s="54"/>
      <c r="GK56" s="54"/>
      <c r="GL56" s="54"/>
      <c r="GM56" s="54"/>
      <c r="GN56" s="54"/>
      <c r="GO56" s="54"/>
      <c r="GP56" s="54"/>
      <c r="GQ56" s="54"/>
      <c r="GR56" s="54"/>
      <c r="GS56" s="54"/>
      <c r="GT56" s="54"/>
      <c r="GU56" s="54"/>
      <c r="GV56" s="54"/>
      <c r="GW56" s="54"/>
      <c r="GX56" s="54"/>
      <c r="GY56" s="54"/>
      <c r="GZ56" s="54"/>
      <c r="HA56" s="54"/>
      <c r="HB56" s="54"/>
      <c r="HC56" s="54"/>
      <c r="HD56" s="54"/>
      <c r="HE56" s="54"/>
      <c r="HF56" s="54"/>
      <c r="HG56" s="54"/>
      <c r="HH56" s="54"/>
      <c r="HI56" s="54"/>
      <c r="HJ56" s="54"/>
      <c r="HK56" s="54"/>
      <c r="HL56" s="54"/>
      <c r="HM56" s="54"/>
      <c r="HN56" s="54"/>
      <c r="HO56" s="54"/>
      <c r="HP56" s="54"/>
      <c r="HQ56" s="54"/>
      <c r="HR56" s="54"/>
      <c r="HS56" s="54"/>
      <c r="HT56" s="54"/>
      <c r="HU56" s="54"/>
      <c r="HV56" s="54"/>
      <c r="HW56" s="54"/>
      <c r="HX56" s="54"/>
      <c r="HY56" s="54"/>
      <c r="HZ56" s="54"/>
      <c r="IA56" s="54"/>
      <c r="IB56" s="54"/>
      <c r="IC56" s="54"/>
      <c r="ID56" s="54"/>
      <c r="IE56" s="54"/>
      <c r="IF56" s="54"/>
      <c r="IG56" s="54"/>
      <c r="IH56" s="54"/>
      <c r="II56" s="54"/>
    </row>
    <row r="57" spans="1:243" s="54" customFormat="1" ht="16.5" customHeight="1" x14ac:dyDescent="0.3">
      <c r="A57" s="51" t="s">
        <v>306</v>
      </c>
      <c r="B57" s="59" t="s">
        <v>307</v>
      </c>
      <c r="C57" s="103"/>
      <c r="D57" s="53">
        <v>140000</v>
      </c>
      <c r="E57" s="53">
        <v>140000</v>
      </c>
      <c r="F57" s="53">
        <v>100000</v>
      </c>
      <c r="G57" s="80">
        <v>71472.59</v>
      </c>
      <c r="H57" s="80">
        <f>G57-[2]cheltuieli!$G$57</f>
        <v>1970.6399999999994</v>
      </c>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40"/>
      <c r="HE57" s="40"/>
      <c r="HF57" s="40"/>
      <c r="HG57" s="40"/>
      <c r="HH57" s="40"/>
      <c r="HI57" s="40"/>
      <c r="HJ57" s="40"/>
      <c r="HK57" s="40"/>
      <c r="HL57" s="40"/>
      <c r="HM57" s="40"/>
      <c r="HN57" s="40"/>
      <c r="HO57" s="40"/>
      <c r="HP57" s="40"/>
      <c r="HQ57" s="40"/>
      <c r="HR57" s="40"/>
      <c r="HS57" s="40"/>
      <c r="HT57" s="40"/>
      <c r="HU57" s="40"/>
      <c r="HV57" s="40"/>
      <c r="HW57" s="40"/>
      <c r="HX57" s="40"/>
      <c r="HY57" s="40"/>
      <c r="HZ57" s="40"/>
      <c r="IA57" s="40"/>
      <c r="IB57" s="40"/>
      <c r="IC57" s="40"/>
      <c r="ID57" s="40"/>
      <c r="IE57" s="40"/>
      <c r="IF57" s="40"/>
      <c r="IG57" s="40"/>
      <c r="IH57" s="40"/>
      <c r="II57" s="40"/>
    </row>
    <row r="58" spans="1:243" s="54" customFormat="1" ht="16.5" customHeight="1" x14ac:dyDescent="0.3">
      <c r="A58" s="51" t="s">
        <v>308</v>
      </c>
      <c r="B58" s="55" t="s">
        <v>309</v>
      </c>
      <c r="C58" s="106">
        <f t="shared" ref="C58:H58" si="23">+C59</f>
        <v>0</v>
      </c>
      <c r="D58" s="106">
        <f t="shared" si="23"/>
        <v>45000</v>
      </c>
      <c r="E58" s="106">
        <f t="shared" si="23"/>
        <v>45000</v>
      </c>
      <c r="F58" s="106">
        <f t="shared" si="23"/>
        <v>35000</v>
      </c>
      <c r="G58" s="106">
        <f t="shared" si="23"/>
        <v>10830.72</v>
      </c>
      <c r="H58" s="106">
        <f t="shared" si="23"/>
        <v>0</v>
      </c>
    </row>
    <row r="59" spans="1:243" s="54" customFormat="1" ht="16.5" customHeight="1" x14ac:dyDescent="0.3">
      <c r="A59" s="57" t="s">
        <v>310</v>
      </c>
      <c r="B59" s="59" t="s">
        <v>311</v>
      </c>
      <c r="C59" s="103"/>
      <c r="D59" s="53">
        <v>45000</v>
      </c>
      <c r="E59" s="53">
        <v>45000</v>
      </c>
      <c r="F59" s="53">
        <v>35000</v>
      </c>
      <c r="G59" s="80">
        <v>10830.72</v>
      </c>
      <c r="H59" s="80">
        <f>G59-[3]cheltuieli!$G$59</f>
        <v>0</v>
      </c>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row>
    <row r="60" spans="1:243" s="54" customFormat="1" ht="16.5" customHeight="1" x14ac:dyDescent="0.3">
      <c r="A60" s="51" t="s">
        <v>312</v>
      </c>
      <c r="B60" s="55" t="s">
        <v>313</v>
      </c>
      <c r="C60" s="102">
        <f t="shared" ref="C60:H60" si="24">+C61+C62</f>
        <v>0</v>
      </c>
      <c r="D60" s="102">
        <f t="shared" si="24"/>
        <v>1000</v>
      </c>
      <c r="E60" s="102">
        <f t="shared" si="24"/>
        <v>1000</v>
      </c>
      <c r="F60" s="102">
        <f t="shared" si="24"/>
        <v>1000</v>
      </c>
      <c r="G60" s="102">
        <f t="shared" si="24"/>
        <v>224.87</v>
      </c>
      <c r="H60" s="102">
        <f t="shared" si="24"/>
        <v>0</v>
      </c>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40"/>
      <c r="HE60" s="40"/>
      <c r="HF60" s="40"/>
      <c r="HG60" s="40"/>
      <c r="HH60" s="40"/>
      <c r="HI60" s="40"/>
      <c r="HJ60" s="40"/>
      <c r="HK60" s="40"/>
      <c r="HL60" s="40"/>
      <c r="HM60" s="40"/>
      <c r="HN60" s="40"/>
      <c r="HO60" s="40"/>
      <c r="HP60" s="40"/>
      <c r="HQ60" s="40"/>
      <c r="HR60" s="40"/>
      <c r="HS60" s="40"/>
      <c r="HT60" s="40"/>
      <c r="HU60" s="40"/>
      <c r="HV60" s="40"/>
      <c r="HW60" s="40"/>
      <c r="HX60" s="40"/>
      <c r="HY60" s="40"/>
      <c r="HZ60" s="40"/>
      <c r="IA60" s="40"/>
      <c r="IB60" s="40"/>
      <c r="IC60" s="40"/>
      <c r="ID60" s="40"/>
      <c r="IE60" s="40"/>
      <c r="IF60" s="40"/>
      <c r="IG60" s="40"/>
      <c r="IH60" s="40"/>
      <c r="II60" s="40"/>
    </row>
    <row r="61" spans="1:243" ht="16.5" customHeight="1" x14ac:dyDescent="0.3">
      <c r="A61" s="51" t="s">
        <v>314</v>
      </c>
      <c r="B61" s="59" t="s">
        <v>315</v>
      </c>
      <c r="C61" s="103"/>
      <c r="D61" s="53">
        <v>1000</v>
      </c>
      <c r="E61" s="53">
        <v>1000</v>
      </c>
      <c r="F61" s="53">
        <v>1000</v>
      </c>
      <c r="G61" s="80">
        <v>224.87</v>
      </c>
      <c r="H61" s="80">
        <f>G61-[1]cheltuieli!$G$61</f>
        <v>0</v>
      </c>
    </row>
    <row r="62" spans="1:243" s="54" customFormat="1" ht="16.5" customHeight="1" x14ac:dyDescent="0.3">
      <c r="A62" s="51" t="s">
        <v>316</v>
      </c>
      <c r="B62" s="59" t="s">
        <v>317</v>
      </c>
      <c r="C62" s="103"/>
      <c r="D62" s="53">
        <v>0</v>
      </c>
      <c r="E62" s="53">
        <v>0</v>
      </c>
      <c r="F62" s="53">
        <v>0</v>
      </c>
      <c r="G62" s="80">
        <v>0</v>
      </c>
      <c r="H62" s="80">
        <v>0</v>
      </c>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40"/>
      <c r="HE62" s="40"/>
      <c r="HF62" s="40"/>
      <c r="HG62" s="40"/>
      <c r="HH62" s="40"/>
      <c r="HI62" s="40"/>
      <c r="HJ62" s="40"/>
      <c r="HK62" s="40"/>
      <c r="HL62" s="40"/>
      <c r="HM62" s="40"/>
      <c r="HN62" s="40"/>
      <c r="HO62" s="40"/>
      <c r="HP62" s="40"/>
      <c r="HQ62" s="40"/>
      <c r="HR62" s="40"/>
      <c r="HS62" s="40"/>
      <c r="HT62" s="40"/>
      <c r="HU62" s="40"/>
      <c r="HV62" s="40"/>
      <c r="HW62" s="40"/>
      <c r="HX62" s="40"/>
      <c r="HY62" s="40"/>
      <c r="HZ62" s="40"/>
      <c r="IA62" s="40"/>
      <c r="IB62" s="40"/>
      <c r="IC62" s="40"/>
      <c r="ID62" s="40"/>
      <c r="IE62" s="40"/>
      <c r="IF62" s="40"/>
      <c r="IG62" s="40"/>
      <c r="IH62" s="40"/>
      <c r="II62" s="40"/>
    </row>
    <row r="63" spans="1:243" ht="16.5" customHeight="1" x14ac:dyDescent="0.3">
      <c r="A63" s="57" t="s">
        <v>318</v>
      </c>
      <c r="B63" s="59" t="s">
        <v>319</v>
      </c>
      <c r="C63" s="103"/>
      <c r="D63" s="53">
        <v>5000</v>
      </c>
      <c r="E63" s="53">
        <v>5000</v>
      </c>
      <c r="F63" s="53">
        <v>500</v>
      </c>
      <c r="G63" s="80">
        <v>0</v>
      </c>
      <c r="H63" s="80">
        <v>0</v>
      </c>
    </row>
    <row r="64" spans="1:243" ht="16.5" customHeight="1" x14ac:dyDescent="0.3">
      <c r="A64" s="57" t="s">
        <v>320</v>
      </c>
      <c r="B64" s="58" t="s">
        <v>321</v>
      </c>
      <c r="C64" s="103"/>
      <c r="D64" s="53">
        <v>0</v>
      </c>
      <c r="E64" s="53">
        <v>0</v>
      </c>
      <c r="F64" s="53">
        <v>0</v>
      </c>
      <c r="G64" s="80">
        <v>0</v>
      </c>
      <c r="H64" s="80">
        <v>0</v>
      </c>
    </row>
    <row r="65" spans="1:243" ht="16.5" customHeight="1" x14ac:dyDescent="0.3">
      <c r="A65" s="57" t="s">
        <v>322</v>
      </c>
      <c r="B65" s="59" t="s">
        <v>323</v>
      </c>
      <c r="C65" s="103"/>
      <c r="D65" s="53">
        <v>0</v>
      </c>
      <c r="E65" s="53">
        <v>0</v>
      </c>
      <c r="F65" s="53">
        <v>0</v>
      </c>
      <c r="G65" s="80">
        <v>0</v>
      </c>
      <c r="H65" s="80">
        <v>0</v>
      </c>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4"/>
      <c r="AZ65" s="54"/>
      <c r="BA65" s="54"/>
      <c r="BB65" s="54"/>
      <c r="BC65" s="54"/>
      <c r="BD65" s="54"/>
      <c r="BE65" s="54"/>
      <c r="BF65" s="54"/>
      <c r="BG65" s="54"/>
      <c r="BH65" s="54"/>
      <c r="BI65" s="54"/>
      <c r="BJ65" s="54"/>
      <c r="BK65" s="54"/>
      <c r="BL65" s="54"/>
      <c r="BM65" s="54"/>
      <c r="BN65" s="54"/>
      <c r="BO65" s="54"/>
      <c r="BP65" s="54"/>
      <c r="BQ65" s="54"/>
      <c r="BR65" s="54"/>
      <c r="BS65" s="54"/>
      <c r="BT65" s="54"/>
      <c r="BU65" s="54"/>
      <c r="BV65" s="54"/>
      <c r="BW65" s="54"/>
      <c r="BX65" s="54"/>
      <c r="BY65" s="54"/>
      <c r="BZ65" s="54"/>
      <c r="CA65" s="54"/>
      <c r="CB65" s="54"/>
      <c r="CC65" s="54"/>
      <c r="CD65" s="54"/>
      <c r="CE65" s="54"/>
      <c r="CF65" s="54"/>
      <c r="CG65" s="54"/>
      <c r="CH65" s="54"/>
      <c r="CI65" s="54"/>
      <c r="CJ65" s="54"/>
      <c r="CK65" s="54"/>
      <c r="CL65" s="54"/>
      <c r="CM65" s="54"/>
      <c r="CN65" s="54"/>
      <c r="CO65" s="54"/>
      <c r="CP65" s="54"/>
      <c r="CQ65" s="54"/>
      <c r="CR65" s="54"/>
      <c r="CS65" s="54"/>
      <c r="CT65" s="54"/>
      <c r="CU65" s="54"/>
      <c r="CV65" s="54"/>
      <c r="CW65" s="54"/>
      <c r="CX65" s="54"/>
      <c r="CY65" s="54"/>
      <c r="CZ65" s="54"/>
      <c r="DA65" s="54"/>
      <c r="DB65" s="54"/>
      <c r="DC65" s="54"/>
      <c r="DD65" s="54"/>
      <c r="DE65" s="54"/>
      <c r="DF65" s="54"/>
      <c r="DG65" s="54"/>
      <c r="DH65" s="54"/>
      <c r="DI65" s="54"/>
      <c r="DJ65" s="54"/>
      <c r="DK65" s="54"/>
      <c r="DL65" s="54"/>
      <c r="DM65" s="54"/>
      <c r="DN65" s="54"/>
      <c r="DO65" s="54"/>
      <c r="DP65" s="54"/>
      <c r="DQ65" s="54"/>
      <c r="DR65" s="54"/>
      <c r="DS65" s="54"/>
      <c r="DT65" s="54"/>
      <c r="DU65" s="54"/>
      <c r="DV65" s="54"/>
      <c r="DW65" s="54"/>
      <c r="DX65" s="54"/>
      <c r="DY65" s="54"/>
      <c r="DZ65" s="54"/>
      <c r="EA65" s="54"/>
      <c r="EB65" s="54"/>
      <c r="EC65" s="54"/>
      <c r="ED65" s="54"/>
      <c r="EE65" s="54"/>
      <c r="EF65" s="54"/>
      <c r="EG65" s="54"/>
      <c r="EH65" s="54"/>
      <c r="EI65" s="54"/>
      <c r="EJ65" s="54"/>
      <c r="EK65" s="54"/>
      <c r="EL65" s="54"/>
      <c r="EM65" s="54"/>
      <c r="EN65" s="54"/>
      <c r="EO65" s="54"/>
      <c r="EP65" s="54"/>
      <c r="EQ65" s="54"/>
      <c r="ER65" s="54"/>
      <c r="ES65" s="54"/>
      <c r="ET65" s="54"/>
      <c r="EU65" s="54"/>
      <c r="EV65" s="54"/>
      <c r="EW65" s="54"/>
      <c r="EX65" s="54"/>
      <c r="EY65" s="54"/>
      <c r="EZ65" s="54"/>
      <c r="FA65" s="54"/>
      <c r="FB65" s="54"/>
      <c r="FC65" s="54"/>
      <c r="FD65" s="54"/>
      <c r="FE65" s="54"/>
      <c r="FF65" s="54"/>
      <c r="FG65" s="54"/>
      <c r="FH65" s="54"/>
      <c r="FI65" s="54"/>
      <c r="FJ65" s="54"/>
      <c r="FK65" s="54"/>
      <c r="FL65" s="54"/>
      <c r="FM65" s="54"/>
      <c r="FN65" s="54"/>
      <c r="FO65" s="54"/>
      <c r="FP65" s="54"/>
      <c r="FQ65" s="54"/>
      <c r="FR65" s="54"/>
      <c r="FS65" s="54"/>
      <c r="FT65" s="54"/>
      <c r="FU65" s="54"/>
      <c r="FV65" s="54"/>
      <c r="FW65" s="54"/>
      <c r="FX65" s="54"/>
      <c r="FY65" s="54"/>
      <c r="FZ65" s="54"/>
      <c r="GA65" s="54"/>
      <c r="GB65" s="54"/>
      <c r="GC65" s="54"/>
      <c r="GD65" s="54"/>
      <c r="GE65" s="54"/>
      <c r="GF65" s="54"/>
      <c r="GG65" s="54"/>
      <c r="GH65" s="54"/>
      <c r="GI65" s="54"/>
      <c r="GJ65" s="54"/>
      <c r="GK65" s="54"/>
      <c r="GL65" s="54"/>
      <c r="GM65" s="54"/>
      <c r="GN65" s="54"/>
      <c r="GO65" s="54"/>
      <c r="GP65" s="54"/>
      <c r="GQ65" s="54"/>
      <c r="GR65" s="54"/>
      <c r="GS65" s="54"/>
      <c r="GT65" s="54"/>
      <c r="GU65" s="54"/>
      <c r="GV65" s="54"/>
      <c r="GW65" s="54"/>
      <c r="GX65" s="54"/>
      <c r="GY65" s="54"/>
      <c r="GZ65" s="54"/>
      <c r="HA65" s="54"/>
      <c r="HB65" s="54"/>
      <c r="HC65" s="54"/>
      <c r="HD65" s="54"/>
      <c r="HE65" s="54"/>
      <c r="HF65" s="54"/>
      <c r="HG65" s="54"/>
      <c r="HH65" s="54"/>
      <c r="HI65" s="54"/>
      <c r="HJ65" s="54"/>
      <c r="HK65" s="54"/>
      <c r="HL65" s="54"/>
      <c r="HM65" s="54"/>
      <c r="HN65" s="54"/>
      <c r="HO65" s="54"/>
      <c r="HP65" s="54"/>
      <c r="HQ65" s="54"/>
      <c r="HR65" s="54"/>
      <c r="HS65" s="54"/>
      <c r="HT65" s="54"/>
      <c r="HU65" s="54"/>
      <c r="HV65" s="54"/>
      <c r="HW65" s="54"/>
      <c r="HX65" s="54"/>
      <c r="HY65" s="54"/>
      <c r="HZ65" s="54"/>
      <c r="IA65" s="54"/>
      <c r="IB65" s="54"/>
      <c r="IC65" s="54"/>
      <c r="ID65" s="54"/>
      <c r="IE65" s="54"/>
      <c r="IF65" s="54"/>
      <c r="IG65" s="54"/>
      <c r="IH65" s="54"/>
      <c r="II65" s="54"/>
    </row>
    <row r="66" spans="1:243" ht="16.5" customHeight="1" x14ac:dyDescent="0.3">
      <c r="A66" s="57" t="s">
        <v>324</v>
      </c>
      <c r="B66" s="59" t="s">
        <v>325</v>
      </c>
      <c r="C66" s="103"/>
      <c r="D66" s="53">
        <v>13000</v>
      </c>
      <c r="E66" s="53">
        <v>13000</v>
      </c>
      <c r="F66" s="53">
        <v>9750</v>
      </c>
      <c r="G66" s="80">
        <v>8449</v>
      </c>
      <c r="H66" s="80">
        <f>G66-[2]cheltuieli!$G$66</f>
        <v>1071</v>
      </c>
    </row>
    <row r="67" spans="1:243" ht="30" x14ac:dyDescent="0.3">
      <c r="A67" s="57" t="s">
        <v>326</v>
      </c>
      <c r="B67" s="59" t="s">
        <v>327</v>
      </c>
      <c r="C67" s="103"/>
      <c r="D67" s="53">
        <v>0</v>
      </c>
      <c r="E67" s="53">
        <v>0</v>
      </c>
      <c r="F67" s="53">
        <v>0</v>
      </c>
      <c r="G67" s="80">
        <v>0</v>
      </c>
      <c r="H67" s="80">
        <f>G67-[1]cheltuieli!$G$67</f>
        <v>0</v>
      </c>
    </row>
    <row r="68" spans="1:243" ht="16.5" customHeight="1" x14ac:dyDescent="0.3">
      <c r="A68" s="51" t="s">
        <v>328</v>
      </c>
      <c r="B68" s="55" t="s">
        <v>329</v>
      </c>
      <c r="C68" s="106">
        <f t="shared" ref="C68:H68" si="25">+C69+C70</f>
        <v>0</v>
      </c>
      <c r="D68" s="106">
        <f t="shared" si="25"/>
        <v>31000</v>
      </c>
      <c r="E68" s="106">
        <f t="shared" si="25"/>
        <v>31000</v>
      </c>
      <c r="F68" s="106">
        <f t="shared" si="25"/>
        <v>30750</v>
      </c>
      <c r="G68" s="106">
        <f t="shared" si="25"/>
        <v>30000</v>
      </c>
      <c r="H68" s="106">
        <f t="shared" si="25"/>
        <v>0</v>
      </c>
    </row>
    <row r="69" spans="1:243" ht="16.5" customHeight="1" x14ac:dyDescent="0.3">
      <c r="A69" s="57" t="s">
        <v>330</v>
      </c>
      <c r="B69" s="59" t="s">
        <v>331</v>
      </c>
      <c r="C69" s="103"/>
      <c r="D69" s="53">
        <v>0</v>
      </c>
      <c r="E69" s="53">
        <v>0</v>
      </c>
      <c r="F69" s="53">
        <v>0</v>
      </c>
      <c r="G69" s="80">
        <v>0</v>
      </c>
      <c r="H69" s="80">
        <f>G69-[1]cheltuieli!$G$69</f>
        <v>0</v>
      </c>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c r="AW69" s="54"/>
      <c r="AX69" s="54"/>
      <c r="AY69" s="54"/>
      <c r="AZ69" s="54"/>
      <c r="BA69" s="54"/>
      <c r="BB69" s="54"/>
      <c r="BC69" s="54"/>
      <c r="BD69" s="54"/>
      <c r="BE69" s="54"/>
      <c r="BF69" s="54"/>
      <c r="BG69" s="54"/>
      <c r="BH69" s="54"/>
      <c r="BI69" s="54"/>
      <c r="BJ69" s="54"/>
      <c r="BK69" s="54"/>
      <c r="BL69" s="54"/>
      <c r="BM69" s="54"/>
      <c r="BN69" s="54"/>
      <c r="BO69" s="54"/>
      <c r="BP69" s="54"/>
      <c r="BQ69" s="54"/>
      <c r="BR69" s="54"/>
      <c r="BS69" s="54"/>
      <c r="BT69" s="54"/>
      <c r="BU69" s="54"/>
      <c r="BV69" s="54"/>
      <c r="BW69" s="54"/>
      <c r="BX69" s="54"/>
      <c r="BY69" s="54"/>
      <c r="BZ69" s="54"/>
      <c r="CA69" s="54"/>
      <c r="CB69" s="54"/>
      <c r="CC69" s="54"/>
      <c r="CD69" s="54"/>
      <c r="CE69" s="54"/>
      <c r="CF69" s="54"/>
      <c r="CG69" s="54"/>
      <c r="CH69" s="54"/>
      <c r="CI69" s="54"/>
      <c r="CJ69" s="54"/>
      <c r="CK69" s="54"/>
      <c r="CL69" s="54"/>
      <c r="CM69" s="54"/>
      <c r="CN69" s="54"/>
      <c r="CO69" s="54"/>
      <c r="CP69" s="54"/>
      <c r="CQ69" s="54"/>
      <c r="CR69" s="54"/>
      <c r="CS69" s="54"/>
      <c r="CT69" s="54"/>
      <c r="CU69" s="54"/>
      <c r="CV69" s="54"/>
      <c r="CW69" s="54"/>
      <c r="CX69" s="54"/>
      <c r="CY69" s="54"/>
      <c r="CZ69" s="54"/>
      <c r="DA69" s="54"/>
      <c r="DB69" s="54"/>
      <c r="DC69" s="54"/>
      <c r="DD69" s="54"/>
      <c r="DE69" s="54"/>
      <c r="DF69" s="54"/>
      <c r="DG69" s="54"/>
      <c r="DH69" s="54"/>
      <c r="DI69" s="54"/>
      <c r="DJ69" s="54"/>
      <c r="DK69" s="54"/>
      <c r="DL69" s="54"/>
      <c r="DM69" s="54"/>
      <c r="DN69" s="54"/>
      <c r="DO69" s="54"/>
      <c r="DP69" s="54"/>
      <c r="DQ69" s="54"/>
      <c r="DR69" s="54"/>
      <c r="DS69" s="54"/>
      <c r="DT69" s="54"/>
      <c r="DU69" s="54"/>
      <c r="DV69" s="54"/>
      <c r="DW69" s="54"/>
      <c r="DX69" s="54"/>
      <c r="DY69" s="54"/>
      <c r="DZ69" s="54"/>
      <c r="EA69" s="54"/>
      <c r="EB69" s="54"/>
      <c r="EC69" s="54"/>
      <c r="ED69" s="54"/>
      <c r="EE69" s="54"/>
      <c r="EF69" s="54"/>
      <c r="EG69" s="54"/>
      <c r="EH69" s="54"/>
      <c r="EI69" s="54"/>
      <c r="EJ69" s="54"/>
      <c r="EK69" s="54"/>
      <c r="EL69" s="54"/>
      <c r="EM69" s="54"/>
      <c r="EN69" s="54"/>
      <c r="EO69" s="54"/>
      <c r="EP69" s="54"/>
      <c r="EQ69" s="54"/>
      <c r="ER69" s="54"/>
      <c r="ES69" s="54"/>
      <c r="ET69" s="54"/>
      <c r="EU69" s="54"/>
      <c r="EV69" s="54"/>
      <c r="EW69" s="54"/>
      <c r="EX69" s="54"/>
      <c r="EY69" s="54"/>
      <c r="EZ69" s="54"/>
      <c r="FA69" s="54"/>
      <c r="FB69" s="54"/>
      <c r="FC69" s="54"/>
      <c r="FD69" s="54"/>
      <c r="FE69" s="54"/>
      <c r="FF69" s="54"/>
      <c r="FG69" s="54"/>
      <c r="FH69" s="54"/>
      <c r="FI69" s="54"/>
      <c r="FJ69" s="54"/>
      <c r="FK69" s="54"/>
      <c r="FL69" s="54"/>
      <c r="FM69" s="54"/>
      <c r="FN69" s="54"/>
      <c r="FO69" s="54"/>
      <c r="FP69" s="54"/>
      <c r="FQ69" s="54"/>
      <c r="FR69" s="54"/>
      <c r="FS69" s="54"/>
      <c r="FT69" s="54"/>
      <c r="FU69" s="54"/>
      <c r="FV69" s="54"/>
      <c r="FW69" s="54"/>
      <c r="FX69" s="54"/>
      <c r="FY69" s="54"/>
      <c r="FZ69" s="54"/>
      <c r="GA69" s="54"/>
      <c r="GB69" s="54"/>
      <c r="GC69" s="54"/>
      <c r="GD69" s="54"/>
      <c r="GE69" s="54"/>
      <c r="GF69" s="54"/>
      <c r="GG69" s="54"/>
      <c r="GH69" s="54"/>
      <c r="GI69" s="54"/>
      <c r="GJ69" s="54"/>
      <c r="GK69" s="54"/>
      <c r="GL69" s="54"/>
      <c r="GM69" s="54"/>
      <c r="GN69" s="54"/>
      <c r="GO69" s="54"/>
      <c r="GP69" s="54"/>
      <c r="GQ69" s="54"/>
      <c r="GR69" s="54"/>
      <c r="GS69" s="54"/>
      <c r="GT69" s="54"/>
      <c r="GU69" s="54"/>
      <c r="GV69" s="54"/>
      <c r="GW69" s="54"/>
      <c r="GX69" s="54"/>
      <c r="GY69" s="54"/>
      <c r="GZ69" s="54"/>
      <c r="HA69" s="54"/>
      <c r="HB69" s="54"/>
      <c r="HC69" s="54"/>
      <c r="HD69" s="54"/>
      <c r="HE69" s="54"/>
      <c r="HF69" s="54"/>
      <c r="HG69" s="54"/>
      <c r="HH69" s="54"/>
      <c r="HI69" s="54"/>
      <c r="HJ69" s="54"/>
      <c r="HK69" s="54"/>
      <c r="HL69" s="54"/>
      <c r="HM69" s="54"/>
      <c r="HN69" s="54"/>
      <c r="HO69" s="54"/>
      <c r="HP69" s="54"/>
      <c r="HQ69" s="54"/>
      <c r="HR69" s="54"/>
      <c r="HS69" s="54"/>
      <c r="HT69" s="54"/>
      <c r="HU69" s="54"/>
      <c r="HV69" s="54"/>
      <c r="HW69" s="54"/>
      <c r="HX69" s="54"/>
      <c r="HY69" s="54"/>
      <c r="HZ69" s="54"/>
      <c r="IA69" s="54"/>
      <c r="IB69" s="54"/>
      <c r="IC69" s="54"/>
      <c r="ID69" s="54"/>
      <c r="IE69" s="54"/>
      <c r="IF69" s="54"/>
      <c r="IG69" s="54"/>
      <c r="IH69" s="54"/>
      <c r="II69" s="54"/>
    </row>
    <row r="70" spans="1:243" s="54" customFormat="1" ht="16.5" customHeight="1" x14ac:dyDescent="0.3">
      <c r="A70" s="57" t="s">
        <v>332</v>
      </c>
      <c r="B70" s="59" t="s">
        <v>333</v>
      </c>
      <c r="C70" s="103"/>
      <c r="D70" s="53">
        <v>31000</v>
      </c>
      <c r="E70" s="53">
        <v>31000</v>
      </c>
      <c r="F70" s="53">
        <v>30750</v>
      </c>
      <c r="G70" s="124">
        <v>30000</v>
      </c>
      <c r="H70" s="80">
        <f>G70-[2]cheltuieli!$G$70</f>
        <v>0</v>
      </c>
    </row>
    <row r="71" spans="1:243" ht="16.5" customHeight="1" x14ac:dyDescent="0.3">
      <c r="A71" s="51" t="s">
        <v>334</v>
      </c>
      <c r="B71" s="55" t="s">
        <v>223</v>
      </c>
      <c r="C71" s="102">
        <f>+C72</f>
        <v>0</v>
      </c>
      <c r="D71" s="102">
        <f t="shared" ref="D71:H72" si="26">+D72</f>
        <v>0</v>
      </c>
      <c r="E71" s="102">
        <f t="shared" si="26"/>
        <v>0</v>
      </c>
      <c r="F71" s="102">
        <f t="shared" si="26"/>
        <v>0</v>
      </c>
      <c r="G71" s="102">
        <f t="shared" si="26"/>
        <v>0</v>
      </c>
      <c r="H71" s="102">
        <f t="shared" si="26"/>
        <v>0</v>
      </c>
    </row>
    <row r="72" spans="1:243" ht="16.5" customHeight="1" x14ac:dyDescent="0.3">
      <c r="A72" s="64" t="s">
        <v>335</v>
      </c>
      <c r="B72" s="55" t="s">
        <v>336</v>
      </c>
      <c r="C72" s="102">
        <f>+C73</f>
        <v>0</v>
      </c>
      <c r="D72" s="102">
        <f t="shared" si="26"/>
        <v>0</v>
      </c>
      <c r="E72" s="102">
        <f t="shared" si="26"/>
        <v>0</v>
      </c>
      <c r="F72" s="102">
        <f t="shared" si="26"/>
        <v>0</v>
      </c>
      <c r="G72" s="102">
        <f t="shared" si="26"/>
        <v>0</v>
      </c>
      <c r="H72" s="102">
        <f t="shared" si="26"/>
        <v>0</v>
      </c>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54"/>
      <c r="AP72" s="54"/>
      <c r="AQ72" s="54"/>
      <c r="AR72" s="54"/>
      <c r="AS72" s="54"/>
      <c r="AT72" s="54"/>
      <c r="AU72" s="54"/>
      <c r="AV72" s="54"/>
      <c r="AW72" s="54"/>
      <c r="AX72" s="54"/>
      <c r="AY72" s="54"/>
      <c r="AZ72" s="54"/>
      <c r="BA72" s="54"/>
      <c r="BB72" s="54"/>
      <c r="BC72" s="54"/>
      <c r="BD72" s="54"/>
      <c r="BE72" s="54"/>
      <c r="BF72" s="54"/>
      <c r="BG72" s="54"/>
      <c r="BH72" s="54"/>
      <c r="BI72" s="54"/>
      <c r="BJ72" s="54"/>
      <c r="BK72" s="54"/>
      <c r="BL72" s="54"/>
      <c r="BM72" s="54"/>
      <c r="BN72" s="54"/>
      <c r="BO72" s="54"/>
      <c r="BP72" s="54"/>
      <c r="BQ72" s="54"/>
      <c r="BR72" s="54"/>
      <c r="BS72" s="54"/>
      <c r="BT72" s="54"/>
      <c r="BU72" s="54"/>
      <c r="BV72" s="54"/>
      <c r="BW72" s="54"/>
      <c r="BX72" s="54"/>
      <c r="BY72" s="54"/>
      <c r="BZ72" s="54"/>
      <c r="CA72" s="54"/>
      <c r="CB72" s="54"/>
      <c r="CC72" s="54"/>
      <c r="CD72" s="54"/>
      <c r="CE72" s="54"/>
      <c r="CF72" s="54"/>
      <c r="CG72" s="54"/>
      <c r="CH72" s="54"/>
      <c r="CI72" s="54"/>
      <c r="CJ72" s="54"/>
      <c r="CK72" s="54"/>
      <c r="CL72" s="54"/>
      <c r="CM72" s="54"/>
      <c r="CN72" s="54"/>
      <c r="CO72" s="54"/>
      <c r="CP72" s="54"/>
      <c r="CQ72" s="54"/>
      <c r="CR72" s="54"/>
      <c r="CS72" s="54"/>
      <c r="CT72" s="54"/>
      <c r="CU72" s="54"/>
      <c r="CV72" s="54"/>
      <c r="CW72" s="54"/>
      <c r="CX72" s="54"/>
      <c r="CY72" s="54"/>
      <c r="CZ72" s="54"/>
      <c r="DA72" s="54"/>
      <c r="DB72" s="54"/>
      <c r="DC72" s="54"/>
      <c r="DD72" s="54"/>
      <c r="DE72" s="54"/>
      <c r="DF72" s="54"/>
      <c r="DG72" s="54"/>
      <c r="DH72" s="54"/>
      <c r="DI72" s="54"/>
      <c r="DJ72" s="54"/>
      <c r="DK72" s="54"/>
      <c r="DL72" s="54"/>
      <c r="DM72" s="54"/>
      <c r="DN72" s="54"/>
      <c r="DO72" s="54"/>
      <c r="DP72" s="54"/>
      <c r="DQ72" s="54"/>
      <c r="DR72" s="54"/>
      <c r="DS72" s="54"/>
      <c r="DT72" s="54"/>
      <c r="DU72" s="54"/>
      <c r="DV72" s="54"/>
      <c r="DW72" s="54"/>
      <c r="DX72" s="54"/>
      <c r="DY72" s="54"/>
      <c r="DZ72" s="54"/>
      <c r="EA72" s="54"/>
      <c r="EB72" s="54"/>
      <c r="EC72" s="54"/>
      <c r="ED72" s="54"/>
      <c r="EE72" s="54"/>
      <c r="EF72" s="54"/>
      <c r="EG72" s="54"/>
      <c r="EH72" s="54"/>
      <c r="EI72" s="54"/>
      <c r="EJ72" s="54"/>
      <c r="EK72" s="54"/>
      <c r="EL72" s="54"/>
      <c r="EM72" s="54"/>
      <c r="EN72" s="54"/>
      <c r="EO72" s="54"/>
      <c r="EP72" s="54"/>
      <c r="EQ72" s="54"/>
      <c r="ER72" s="54"/>
      <c r="ES72" s="54"/>
      <c r="ET72" s="54"/>
      <c r="EU72" s="54"/>
      <c r="EV72" s="54"/>
      <c r="EW72" s="54"/>
      <c r="EX72" s="54"/>
      <c r="EY72" s="54"/>
      <c r="EZ72" s="54"/>
      <c r="FA72" s="54"/>
      <c r="FB72" s="54"/>
      <c r="FC72" s="54"/>
      <c r="FD72" s="54"/>
      <c r="FE72" s="54"/>
      <c r="FF72" s="54"/>
      <c r="FG72" s="54"/>
      <c r="FH72" s="54"/>
      <c r="FI72" s="54"/>
      <c r="FJ72" s="54"/>
      <c r="FK72" s="54"/>
      <c r="FL72" s="54"/>
      <c r="FM72" s="54"/>
      <c r="FN72" s="54"/>
      <c r="FO72" s="54"/>
      <c r="FP72" s="54"/>
      <c r="FQ72" s="54"/>
      <c r="FR72" s="54"/>
      <c r="FS72" s="54"/>
      <c r="FT72" s="54"/>
      <c r="FU72" s="54"/>
      <c r="FV72" s="54"/>
      <c r="FW72" s="54"/>
      <c r="FX72" s="54"/>
      <c r="FY72" s="54"/>
      <c r="FZ72" s="54"/>
      <c r="GA72" s="54"/>
      <c r="GB72" s="54"/>
      <c r="GC72" s="54"/>
      <c r="GD72" s="54"/>
      <c r="GE72" s="54"/>
      <c r="GF72" s="54"/>
      <c r="GG72" s="54"/>
      <c r="GH72" s="54"/>
      <c r="GI72" s="54"/>
      <c r="GJ72" s="54"/>
      <c r="GK72" s="54"/>
      <c r="GL72" s="54"/>
      <c r="GM72" s="54"/>
      <c r="GN72" s="54"/>
      <c r="GO72" s="54"/>
      <c r="GP72" s="54"/>
      <c r="GQ72" s="54"/>
      <c r="GR72" s="54"/>
      <c r="GS72" s="54"/>
      <c r="GT72" s="54"/>
      <c r="GU72" s="54"/>
      <c r="GV72" s="54"/>
      <c r="GW72" s="54"/>
      <c r="GX72" s="54"/>
      <c r="GY72" s="54"/>
      <c r="GZ72" s="54"/>
      <c r="HA72" s="54"/>
      <c r="HB72" s="54"/>
      <c r="HC72" s="54"/>
      <c r="HD72" s="54"/>
      <c r="HE72" s="54"/>
      <c r="HF72" s="54"/>
      <c r="HG72" s="54"/>
      <c r="HH72" s="54"/>
      <c r="HI72" s="54"/>
      <c r="HJ72" s="54"/>
      <c r="HK72" s="54"/>
      <c r="HL72" s="54"/>
      <c r="HM72" s="54"/>
      <c r="HN72" s="54"/>
      <c r="HO72" s="54"/>
      <c r="HP72" s="54"/>
      <c r="HQ72" s="54"/>
      <c r="HR72" s="54"/>
      <c r="HS72" s="54"/>
      <c r="HT72" s="54"/>
      <c r="HU72" s="54"/>
      <c r="HV72" s="54"/>
      <c r="HW72" s="54"/>
      <c r="HX72" s="54"/>
      <c r="HY72" s="54"/>
      <c r="HZ72" s="54"/>
      <c r="IA72" s="54"/>
      <c r="IB72" s="54"/>
      <c r="IC72" s="54"/>
      <c r="ID72" s="54"/>
      <c r="IE72" s="54"/>
      <c r="IF72" s="54"/>
      <c r="IG72" s="54"/>
      <c r="IH72" s="54"/>
      <c r="II72" s="54"/>
    </row>
    <row r="73" spans="1:243" s="54" customFormat="1" ht="16.5" customHeight="1" x14ac:dyDescent="0.3">
      <c r="A73" s="64" t="s">
        <v>337</v>
      </c>
      <c r="B73" s="59" t="s">
        <v>338</v>
      </c>
      <c r="C73" s="103"/>
      <c r="D73" s="53"/>
      <c r="E73" s="53"/>
      <c r="F73" s="53"/>
      <c r="G73" s="80"/>
      <c r="H73" s="80"/>
    </row>
    <row r="74" spans="1:243" s="54" customFormat="1" ht="16.5" customHeight="1" x14ac:dyDescent="0.3">
      <c r="A74" s="64" t="s">
        <v>339</v>
      </c>
      <c r="B74" s="65" t="s">
        <v>231</v>
      </c>
      <c r="C74" s="103">
        <f t="shared" ref="C74:H74" si="27">C75+C76</f>
        <v>0</v>
      </c>
      <c r="D74" s="103">
        <f t="shared" si="27"/>
        <v>0</v>
      </c>
      <c r="E74" s="103">
        <f t="shared" si="27"/>
        <v>0</v>
      </c>
      <c r="F74" s="103">
        <f t="shared" si="27"/>
        <v>0</v>
      </c>
      <c r="G74" s="103">
        <f t="shared" si="27"/>
        <v>0</v>
      </c>
      <c r="H74" s="103">
        <f t="shared" si="27"/>
        <v>0</v>
      </c>
    </row>
    <row r="75" spans="1:243" s="54" customFormat="1" ht="16.5" customHeight="1" x14ac:dyDescent="0.3">
      <c r="A75" s="64" t="s">
        <v>340</v>
      </c>
      <c r="B75" s="66" t="s">
        <v>341</v>
      </c>
      <c r="C75" s="103"/>
      <c r="D75" s="53"/>
      <c r="E75" s="53"/>
      <c r="F75" s="53"/>
      <c r="G75" s="80"/>
      <c r="H75" s="80"/>
    </row>
    <row r="76" spans="1:243" ht="16.5" customHeight="1" x14ac:dyDescent="0.3">
      <c r="A76" s="64" t="s">
        <v>342</v>
      </c>
      <c r="B76" s="66" t="s">
        <v>343</v>
      </c>
      <c r="C76" s="103"/>
      <c r="D76" s="53"/>
      <c r="E76" s="53"/>
      <c r="F76" s="53"/>
      <c r="G76" s="80"/>
      <c r="H76" s="80"/>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c r="AN76" s="54"/>
      <c r="AO76" s="54"/>
      <c r="AP76" s="54"/>
      <c r="AQ76" s="54"/>
      <c r="AR76" s="54"/>
      <c r="AS76" s="54"/>
      <c r="AT76" s="54"/>
      <c r="AU76" s="54"/>
      <c r="AV76" s="54"/>
      <c r="AW76" s="54"/>
      <c r="AX76" s="54"/>
      <c r="AY76" s="54"/>
      <c r="AZ76" s="54"/>
      <c r="BA76" s="54"/>
      <c r="BB76" s="54"/>
      <c r="BC76" s="54"/>
      <c r="BD76" s="54"/>
      <c r="BE76" s="54"/>
      <c r="BF76" s="54"/>
      <c r="BG76" s="54"/>
      <c r="BH76" s="54"/>
      <c r="BI76" s="54"/>
      <c r="BJ76" s="54"/>
      <c r="BK76" s="54"/>
      <c r="BL76" s="54"/>
      <c r="BM76" s="54"/>
      <c r="BN76" s="54"/>
      <c r="BO76" s="54"/>
      <c r="BP76" s="54"/>
      <c r="BQ76" s="54"/>
      <c r="BR76" s="54"/>
      <c r="BS76" s="54"/>
      <c r="BT76" s="54"/>
      <c r="BU76" s="54"/>
      <c r="BV76" s="54"/>
      <c r="BW76" s="54"/>
      <c r="BX76" s="54"/>
      <c r="BY76" s="54"/>
      <c r="BZ76" s="54"/>
      <c r="CA76" s="54"/>
      <c r="CB76" s="54"/>
      <c r="CC76" s="54"/>
      <c r="CD76" s="54"/>
      <c r="CE76" s="54"/>
      <c r="CF76" s="54"/>
      <c r="CG76" s="54"/>
      <c r="CH76" s="54"/>
      <c r="CI76" s="54"/>
      <c r="CJ76" s="54"/>
      <c r="CK76" s="54"/>
      <c r="CL76" s="54"/>
      <c r="CM76" s="54"/>
      <c r="CN76" s="54"/>
      <c r="CO76" s="54"/>
      <c r="CP76" s="54"/>
      <c r="CQ76" s="54"/>
      <c r="CR76" s="54"/>
      <c r="CS76" s="54"/>
      <c r="CT76" s="54"/>
      <c r="CU76" s="54"/>
      <c r="CV76" s="54"/>
      <c r="CW76" s="54"/>
      <c r="CX76" s="54"/>
      <c r="CY76" s="54"/>
      <c r="CZ76" s="54"/>
      <c r="DA76" s="54"/>
      <c r="DB76" s="54"/>
      <c r="DC76" s="54"/>
      <c r="DD76" s="54"/>
      <c r="DE76" s="54"/>
      <c r="DF76" s="54"/>
      <c r="DG76" s="54"/>
      <c r="DH76" s="54"/>
      <c r="DI76" s="54"/>
      <c r="DJ76" s="54"/>
      <c r="DK76" s="54"/>
      <c r="DL76" s="54"/>
      <c r="DM76" s="54"/>
      <c r="DN76" s="54"/>
      <c r="DO76" s="54"/>
      <c r="DP76" s="54"/>
      <c r="DQ76" s="54"/>
      <c r="DR76" s="54"/>
      <c r="DS76" s="54"/>
      <c r="DT76" s="54"/>
      <c r="DU76" s="54"/>
      <c r="DV76" s="54"/>
      <c r="DW76" s="54"/>
      <c r="DX76" s="54"/>
      <c r="DY76" s="54"/>
      <c r="DZ76" s="54"/>
      <c r="EA76" s="54"/>
      <c r="EB76" s="54"/>
      <c r="EC76" s="54"/>
      <c r="ED76" s="54"/>
      <c r="EE76" s="54"/>
      <c r="EF76" s="54"/>
      <c r="EG76" s="54"/>
      <c r="EH76" s="54"/>
      <c r="EI76" s="54"/>
      <c r="EJ76" s="54"/>
      <c r="EK76" s="54"/>
      <c r="EL76" s="54"/>
      <c r="EM76" s="54"/>
      <c r="EN76" s="54"/>
      <c r="EO76" s="54"/>
      <c r="EP76" s="54"/>
      <c r="EQ76" s="54"/>
      <c r="ER76" s="54"/>
      <c r="ES76" s="54"/>
      <c r="ET76" s="54"/>
      <c r="EU76" s="54"/>
      <c r="EV76" s="54"/>
      <c r="EW76" s="54"/>
      <c r="EX76" s="54"/>
      <c r="EY76" s="54"/>
      <c r="EZ76" s="54"/>
      <c r="FA76" s="54"/>
      <c r="FB76" s="54"/>
      <c r="FC76" s="54"/>
      <c r="FD76" s="54"/>
      <c r="FE76" s="54"/>
      <c r="FF76" s="54"/>
      <c r="FG76" s="54"/>
      <c r="FH76" s="54"/>
      <c r="FI76" s="54"/>
      <c r="FJ76" s="54"/>
      <c r="FK76" s="54"/>
      <c r="FL76" s="54"/>
      <c r="FM76" s="54"/>
      <c r="FN76" s="54"/>
      <c r="FO76" s="54"/>
      <c r="FP76" s="54"/>
      <c r="FQ76" s="54"/>
      <c r="FR76" s="54"/>
      <c r="FS76" s="54"/>
      <c r="FT76" s="54"/>
      <c r="FU76" s="54"/>
      <c r="FV76" s="54"/>
      <c r="FW76" s="54"/>
      <c r="FX76" s="54"/>
      <c r="FY76" s="54"/>
      <c r="FZ76" s="54"/>
      <c r="GA76" s="54"/>
      <c r="GB76" s="54"/>
      <c r="GC76" s="54"/>
      <c r="GD76" s="54"/>
      <c r="GE76" s="54"/>
      <c r="GF76" s="54"/>
      <c r="GG76" s="54"/>
      <c r="GH76" s="54"/>
      <c r="GI76" s="54"/>
      <c r="GJ76" s="54"/>
      <c r="GK76" s="54"/>
      <c r="GL76" s="54"/>
      <c r="GM76" s="54"/>
      <c r="GN76" s="54"/>
      <c r="GO76" s="54"/>
      <c r="GP76" s="54"/>
      <c r="GQ76" s="54"/>
      <c r="GR76" s="54"/>
      <c r="GS76" s="54"/>
      <c r="GT76" s="54"/>
      <c r="GU76" s="54"/>
      <c r="GV76" s="54"/>
      <c r="GW76" s="54"/>
      <c r="GX76" s="54"/>
      <c r="GY76" s="54"/>
      <c r="GZ76" s="54"/>
      <c r="HA76" s="54"/>
      <c r="HB76" s="54"/>
      <c r="HC76" s="54"/>
      <c r="HD76" s="54"/>
      <c r="HE76" s="54"/>
      <c r="HF76" s="54"/>
      <c r="HG76" s="54"/>
      <c r="HH76" s="54"/>
      <c r="HI76" s="54"/>
      <c r="HJ76" s="54"/>
      <c r="HK76" s="54"/>
      <c r="HL76" s="54"/>
      <c r="HM76" s="54"/>
      <c r="HN76" s="54"/>
      <c r="HO76" s="54"/>
      <c r="HP76" s="54"/>
      <c r="HQ76" s="54"/>
      <c r="HR76" s="54"/>
      <c r="HS76" s="54"/>
      <c r="HT76" s="54"/>
      <c r="HU76" s="54"/>
      <c r="HV76" s="54"/>
      <c r="HW76" s="54"/>
      <c r="HX76" s="54"/>
      <c r="HY76" s="54"/>
      <c r="HZ76" s="54"/>
      <c r="IA76" s="54"/>
      <c r="IB76" s="54"/>
      <c r="IC76" s="54"/>
      <c r="ID76" s="54"/>
      <c r="IE76" s="54"/>
      <c r="IF76" s="54"/>
      <c r="IG76" s="54"/>
      <c r="IH76" s="54"/>
      <c r="II76" s="54"/>
    </row>
    <row r="77" spans="1:243" s="54" customFormat="1" ht="16.5" customHeight="1" x14ac:dyDescent="0.3">
      <c r="A77" s="51" t="s">
        <v>344</v>
      </c>
      <c r="B77" s="55" t="s">
        <v>233</v>
      </c>
      <c r="C77" s="102">
        <f t="shared" ref="C77:H77" si="28">+C78</f>
        <v>0</v>
      </c>
      <c r="D77" s="102">
        <f t="shared" si="28"/>
        <v>100000</v>
      </c>
      <c r="E77" s="102">
        <f t="shared" si="28"/>
        <v>100000</v>
      </c>
      <c r="F77" s="102">
        <f t="shared" si="28"/>
        <v>100000</v>
      </c>
      <c r="G77" s="102">
        <f t="shared" si="28"/>
        <v>100000</v>
      </c>
      <c r="H77" s="102">
        <f t="shared" si="28"/>
        <v>0</v>
      </c>
    </row>
    <row r="78" spans="1:243" s="54" customFormat="1" ht="16.5" customHeight="1" x14ac:dyDescent="0.3">
      <c r="A78" s="51" t="s">
        <v>345</v>
      </c>
      <c r="B78" s="55" t="s">
        <v>235</v>
      </c>
      <c r="C78" s="102">
        <f t="shared" ref="C78:H78" si="29">+C79+C84</f>
        <v>0</v>
      </c>
      <c r="D78" s="102">
        <f t="shared" si="29"/>
        <v>100000</v>
      </c>
      <c r="E78" s="102">
        <f t="shared" si="29"/>
        <v>100000</v>
      </c>
      <c r="F78" s="102">
        <f t="shared" si="29"/>
        <v>100000</v>
      </c>
      <c r="G78" s="102">
        <f t="shared" si="29"/>
        <v>100000</v>
      </c>
      <c r="H78" s="102">
        <f t="shared" si="29"/>
        <v>0</v>
      </c>
    </row>
    <row r="79" spans="1:243" s="54" customFormat="1" ht="16.5" customHeight="1" x14ac:dyDescent="0.3">
      <c r="A79" s="51" t="s">
        <v>346</v>
      </c>
      <c r="B79" s="55" t="s">
        <v>347</v>
      </c>
      <c r="C79" s="102">
        <f t="shared" ref="C79:H79" si="30">+C81+C83+C82+C80</f>
        <v>0</v>
      </c>
      <c r="D79" s="102">
        <f t="shared" si="30"/>
        <v>100000</v>
      </c>
      <c r="E79" s="102">
        <f t="shared" si="30"/>
        <v>100000</v>
      </c>
      <c r="F79" s="102">
        <f t="shared" si="30"/>
        <v>100000</v>
      </c>
      <c r="G79" s="102">
        <f t="shared" si="30"/>
        <v>100000</v>
      </c>
      <c r="H79" s="102">
        <f t="shared" si="30"/>
        <v>0</v>
      </c>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40"/>
      <c r="HE79" s="40"/>
      <c r="HF79" s="40"/>
      <c r="HG79" s="40"/>
      <c r="HH79" s="40"/>
      <c r="HI79" s="40"/>
      <c r="HJ79" s="40"/>
      <c r="HK79" s="40"/>
      <c r="HL79" s="40"/>
      <c r="HM79" s="40"/>
      <c r="HN79" s="40"/>
      <c r="HO79" s="40"/>
      <c r="HP79" s="40"/>
      <c r="HQ79" s="40"/>
      <c r="HR79" s="40"/>
      <c r="HS79" s="40"/>
      <c r="HT79" s="40"/>
      <c r="HU79" s="40"/>
      <c r="HV79" s="40"/>
      <c r="HW79" s="40"/>
      <c r="HX79" s="40"/>
      <c r="HY79" s="40"/>
      <c r="HZ79" s="40"/>
      <c r="IA79" s="40"/>
      <c r="IB79" s="40"/>
      <c r="IC79" s="40"/>
      <c r="ID79" s="40"/>
      <c r="IE79" s="40"/>
      <c r="IF79" s="40"/>
      <c r="IG79" s="40"/>
      <c r="IH79" s="40"/>
      <c r="II79" s="40"/>
    </row>
    <row r="80" spans="1:243" s="54" customFormat="1" ht="16.5" customHeight="1" x14ac:dyDescent="0.3">
      <c r="A80" s="51" t="s">
        <v>348</v>
      </c>
      <c r="B80" s="58" t="s">
        <v>349</v>
      </c>
      <c r="C80" s="102"/>
      <c r="D80" s="53"/>
      <c r="E80" s="53"/>
      <c r="F80" s="53"/>
      <c r="G80" s="80"/>
      <c r="H80" s="8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40"/>
      <c r="HE80" s="40"/>
      <c r="HF80" s="40"/>
      <c r="HG80" s="40"/>
      <c r="HH80" s="40"/>
      <c r="HI80" s="40"/>
      <c r="HJ80" s="40"/>
      <c r="HK80" s="40"/>
      <c r="HL80" s="40"/>
      <c r="HM80" s="40"/>
      <c r="HN80" s="40"/>
      <c r="HO80" s="40"/>
      <c r="HP80" s="40"/>
      <c r="HQ80" s="40"/>
      <c r="HR80" s="40"/>
      <c r="HS80" s="40"/>
      <c r="HT80" s="40"/>
      <c r="HU80" s="40"/>
      <c r="HV80" s="40"/>
      <c r="HW80" s="40"/>
      <c r="HX80" s="40"/>
      <c r="HY80" s="40"/>
      <c r="HZ80" s="40"/>
      <c r="IA80" s="40"/>
      <c r="IB80" s="40"/>
      <c r="IC80" s="40"/>
      <c r="ID80" s="40"/>
      <c r="IE80" s="40"/>
      <c r="IF80" s="40"/>
      <c r="IG80" s="40"/>
      <c r="IH80" s="40"/>
      <c r="II80" s="40"/>
    </row>
    <row r="81" spans="1:243" s="54" customFormat="1" ht="16.5" customHeight="1" x14ac:dyDescent="0.3">
      <c r="A81" s="57" t="s">
        <v>350</v>
      </c>
      <c r="B81" s="59" t="s">
        <v>351</v>
      </c>
      <c r="C81" s="103"/>
      <c r="D81" s="53">
        <v>100000</v>
      </c>
      <c r="E81" s="53">
        <v>100000</v>
      </c>
      <c r="F81" s="53">
        <v>100000</v>
      </c>
      <c r="G81" s="80">
        <v>100000</v>
      </c>
      <c r="H81" s="80">
        <f>G81-[2]cheltuieli!$G$81</f>
        <v>0</v>
      </c>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40"/>
      <c r="HE81" s="40"/>
      <c r="HF81" s="40"/>
      <c r="HG81" s="40"/>
      <c r="HH81" s="40"/>
      <c r="HI81" s="40"/>
      <c r="HJ81" s="40"/>
      <c r="HK81" s="40"/>
      <c r="HL81" s="40"/>
      <c r="HM81" s="40"/>
      <c r="HN81" s="40"/>
      <c r="HO81" s="40"/>
      <c r="HP81" s="40"/>
      <c r="HQ81" s="40"/>
      <c r="HR81" s="40"/>
      <c r="HS81" s="40"/>
      <c r="HT81" s="40"/>
      <c r="HU81" s="40"/>
      <c r="HV81" s="40"/>
      <c r="HW81" s="40"/>
      <c r="HX81" s="40"/>
      <c r="HY81" s="40"/>
      <c r="HZ81" s="40"/>
      <c r="IA81" s="40"/>
      <c r="IB81" s="40"/>
      <c r="IC81" s="40"/>
      <c r="ID81" s="40"/>
      <c r="IE81" s="40"/>
      <c r="IF81" s="40"/>
      <c r="IG81" s="40"/>
      <c r="IH81" s="40"/>
      <c r="II81" s="40"/>
    </row>
    <row r="82" spans="1:243" s="54" customFormat="1" ht="16.5" customHeight="1" x14ac:dyDescent="0.3">
      <c r="A82" s="57" t="s">
        <v>352</v>
      </c>
      <c r="B82" s="58" t="s">
        <v>353</v>
      </c>
      <c r="C82" s="103"/>
      <c r="D82" s="53"/>
      <c r="E82" s="53"/>
      <c r="F82" s="53"/>
      <c r="G82" s="80"/>
      <c r="H82" s="8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row>
    <row r="83" spans="1:243" ht="16.5" customHeight="1" x14ac:dyDescent="0.3">
      <c r="A83" s="57" t="s">
        <v>354</v>
      </c>
      <c r="B83" s="59" t="s">
        <v>355</v>
      </c>
      <c r="C83" s="103"/>
      <c r="D83" s="53"/>
      <c r="E83" s="53"/>
      <c r="F83" s="53"/>
      <c r="G83" s="80"/>
      <c r="H83" s="80"/>
    </row>
    <row r="84" spans="1:243" ht="16.5" customHeight="1" x14ac:dyDescent="0.3">
      <c r="A84" s="67" t="s">
        <v>356</v>
      </c>
      <c r="B84" s="58" t="s">
        <v>357</v>
      </c>
      <c r="C84" s="103"/>
      <c r="D84" s="53"/>
      <c r="E84" s="53"/>
      <c r="F84" s="53"/>
      <c r="G84" s="80"/>
      <c r="H84" s="80"/>
    </row>
    <row r="85" spans="1:243" ht="16.5" customHeight="1" x14ac:dyDescent="0.3">
      <c r="A85" s="57" t="s">
        <v>243</v>
      </c>
      <c r="B85" s="59" t="s">
        <v>358</v>
      </c>
      <c r="C85" s="103"/>
      <c r="D85" s="53"/>
      <c r="E85" s="53"/>
      <c r="F85" s="53"/>
      <c r="G85" s="80"/>
      <c r="H85" s="80"/>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c r="BM85" s="61"/>
      <c r="BN85" s="61"/>
      <c r="BO85" s="61"/>
      <c r="BP85" s="61"/>
      <c r="BQ85" s="61"/>
      <c r="BR85" s="61"/>
      <c r="BS85" s="61"/>
      <c r="BT85" s="61"/>
      <c r="BU85" s="61"/>
      <c r="BV85" s="61"/>
      <c r="BW85" s="61"/>
      <c r="BX85" s="61"/>
      <c r="BY85" s="61"/>
      <c r="BZ85" s="61"/>
      <c r="CA85" s="61"/>
      <c r="CB85" s="61"/>
      <c r="CC85" s="61"/>
      <c r="CD85" s="61"/>
      <c r="CE85" s="61"/>
      <c r="CF85" s="61"/>
      <c r="CG85" s="61"/>
      <c r="CH85" s="61"/>
      <c r="CI85" s="61"/>
      <c r="CJ85" s="61"/>
      <c r="CK85" s="61"/>
      <c r="CL85" s="61"/>
      <c r="CM85" s="61"/>
      <c r="CN85" s="61"/>
      <c r="CO85" s="61"/>
      <c r="CP85" s="61"/>
      <c r="CQ85" s="61"/>
      <c r="CR85" s="61"/>
      <c r="CS85" s="61"/>
      <c r="CT85" s="61"/>
      <c r="CU85" s="61"/>
      <c r="CV85" s="61"/>
      <c r="CW85" s="61"/>
      <c r="CX85" s="61"/>
      <c r="CY85" s="61"/>
      <c r="CZ85" s="61"/>
      <c r="DA85" s="61"/>
      <c r="DB85" s="61"/>
      <c r="DC85" s="61"/>
      <c r="DD85" s="61"/>
      <c r="DE85" s="61"/>
      <c r="DF85" s="61"/>
      <c r="DG85" s="61"/>
      <c r="DH85" s="61"/>
      <c r="DI85" s="61"/>
      <c r="DJ85" s="61"/>
      <c r="DK85" s="61"/>
      <c r="DL85" s="61"/>
      <c r="DM85" s="61"/>
      <c r="DN85" s="61"/>
      <c r="DO85" s="61"/>
      <c r="DP85" s="61"/>
      <c r="DQ85" s="61"/>
      <c r="DR85" s="61"/>
      <c r="DS85" s="61"/>
      <c r="DT85" s="61"/>
      <c r="DU85" s="61"/>
      <c r="DV85" s="61"/>
      <c r="DW85" s="61"/>
      <c r="DX85" s="61"/>
      <c r="DY85" s="61"/>
      <c r="DZ85" s="61"/>
      <c r="EA85" s="61"/>
      <c r="EB85" s="61"/>
      <c r="EC85" s="61"/>
      <c r="ED85" s="61"/>
      <c r="EE85" s="61"/>
      <c r="EF85" s="61"/>
      <c r="EG85" s="61"/>
      <c r="EH85" s="61"/>
      <c r="EI85" s="61"/>
      <c r="EJ85" s="61"/>
      <c r="EK85" s="61"/>
      <c r="EL85" s="61"/>
      <c r="EM85" s="61"/>
      <c r="EN85" s="61"/>
      <c r="EO85" s="61"/>
      <c r="EP85" s="61"/>
      <c r="EQ85" s="61"/>
      <c r="ER85" s="61"/>
      <c r="ES85" s="61"/>
      <c r="ET85" s="61"/>
      <c r="EU85" s="61"/>
      <c r="EV85" s="61"/>
      <c r="EW85" s="61"/>
      <c r="EX85" s="61"/>
      <c r="EY85" s="61"/>
      <c r="EZ85" s="61"/>
      <c r="FA85" s="61"/>
      <c r="FB85" s="61"/>
      <c r="FC85" s="61"/>
      <c r="FD85" s="61"/>
      <c r="FE85" s="61"/>
      <c r="FF85" s="61"/>
      <c r="FG85" s="61"/>
      <c r="FH85" s="61"/>
      <c r="FI85" s="61"/>
      <c r="FJ85" s="61"/>
      <c r="FK85" s="61"/>
      <c r="FL85" s="61"/>
      <c r="FM85" s="61"/>
      <c r="FN85" s="61"/>
      <c r="FO85" s="61"/>
      <c r="FP85" s="61"/>
      <c r="FQ85" s="61"/>
      <c r="FR85" s="61"/>
      <c r="FS85" s="61"/>
      <c r="FT85" s="61"/>
      <c r="FU85" s="61"/>
      <c r="FV85" s="61"/>
      <c r="FW85" s="61"/>
      <c r="FX85" s="61"/>
      <c r="FY85" s="61"/>
      <c r="FZ85" s="61"/>
      <c r="GA85" s="61"/>
      <c r="GB85" s="61"/>
      <c r="GC85" s="61"/>
      <c r="GD85" s="61"/>
      <c r="GE85" s="61"/>
      <c r="GF85" s="61"/>
      <c r="GG85" s="61"/>
      <c r="GH85" s="61"/>
      <c r="GI85" s="61"/>
      <c r="GJ85" s="61"/>
      <c r="GK85" s="61"/>
      <c r="GL85" s="61"/>
      <c r="GM85" s="61"/>
      <c r="GN85" s="61"/>
      <c r="GO85" s="61"/>
      <c r="GP85" s="61"/>
      <c r="GQ85" s="61"/>
      <c r="GR85" s="61"/>
      <c r="GS85" s="61"/>
      <c r="GT85" s="61"/>
      <c r="GU85" s="61"/>
      <c r="GV85" s="61"/>
      <c r="GW85" s="61"/>
      <c r="GX85" s="61"/>
      <c r="GY85" s="61"/>
      <c r="GZ85" s="61"/>
      <c r="HA85" s="61"/>
      <c r="HB85" s="61"/>
      <c r="HC85" s="61"/>
      <c r="HD85" s="61"/>
      <c r="HE85" s="61"/>
      <c r="HF85" s="61"/>
      <c r="HG85" s="61"/>
      <c r="HH85" s="61"/>
      <c r="HI85" s="61"/>
      <c r="HJ85" s="61"/>
      <c r="HK85" s="61"/>
      <c r="HL85" s="61"/>
      <c r="HM85" s="61"/>
      <c r="HN85" s="61"/>
      <c r="HO85" s="61"/>
      <c r="HP85" s="61"/>
      <c r="HQ85" s="61"/>
      <c r="HR85" s="61"/>
      <c r="HS85" s="61"/>
      <c r="HT85" s="61"/>
      <c r="HU85" s="61"/>
      <c r="HV85" s="61"/>
      <c r="HW85" s="61"/>
      <c r="HX85" s="61"/>
      <c r="HY85" s="61"/>
      <c r="HZ85" s="61"/>
      <c r="IA85" s="61"/>
      <c r="IB85" s="61"/>
      <c r="IC85" s="61"/>
      <c r="ID85" s="61"/>
      <c r="IE85" s="61"/>
      <c r="IF85" s="61"/>
      <c r="IG85" s="61"/>
      <c r="IH85" s="61"/>
      <c r="II85" s="61"/>
    </row>
    <row r="86" spans="1:243" ht="16.5" customHeight="1" x14ac:dyDescent="0.3">
      <c r="A86" s="57" t="s">
        <v>359</v>
      </c>
      <c r="B86" s="59" t="s">
        <v>360</v>
      </c>
      <c r="C86" s="102">
        <f>C43-C88+C9+C11+C12+C14+C15+C16-C85</f>
        <v>0</v>
      </c>
      <c r="D86" s="102">
        <f t="shared" ref="D86:H86" si="31">D43-D88+D9+D11+D12+D14+D15+D16-D85</f>
        <v>219037040</v>
      </c>
      <c r="E86" s="102">
        <f t="shared" si="31"/>
        <v>219037040</v>
      </c>
      <c r="F86" s="102">
        <f t="shared" si="31"/>
        <v>201650020</v>
      </c>
      <c r="G86" s="102">
        <f t="shared" si="31"/>
        <v>180423457.66000009</v>
      </c>
      <c r="H86" s="102">
        <f t="shared" si="31"/>
        <v>22428018.120000005</v>
      </c>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c r="BC86" s="61"/>
      <c r="BD86" s="61"/>
      <c r="BE86" s="61"/>
      <c r="BF86" s="61"/>
      <c r="BG86" s="61"/>
      <c r="BH86" s="61"/>
      <c r="BI86" s="61"/>
      <c r="BJ86" s="61"/>
      <c r="BK86" s="61"/>
      <c r="BL86" s="61"/>
      <c r="BM86" s="61"/>
      <c r="BN86" s="61"/>
      <c r="BO86" s="61"/>
      <c r="BP86" s="61"/>
      <c r="BQ86" s="61"/>
      <c r="BR86" s="61"/>
      <c r="BS86" s="61"/>
      <c r="BT86" s="61"/>
      <c r="BU86" s="61"/>
      <c r="BV86" s="61"/>
      <c r="BW86" s="61"/>
      <c r="BX86" s="61"/>
      <c r="BY86" s="61"/>
      <c r="BZ86" s="61"/>
      <c r="CA86" s="61"/>
      <c r="CB86" s="61"/>
      <c r="CC86" s="61"/>
      <c r="CD86" s="61"/>
      <c r="CE86" s="61"/>
      <c r="CF86" s="61"/>
      <c r="CG86" s="61"/>
      <c r="CH86" s="61"/>
      <c r="CI86" s="61"/>
      <c r="CJ86" s="61"/>
      <c r="CK86" s="61"/>
      <c r="CL86" s="61"/>
      <c r="CM86" s="61"/>
      <c r="CN86" s="61"/>
      <c r="CO86" s="61"/>
      <c r="CP86" s="61"/>
      <c r="CQ86" s="61"/>
      <c r="CR86" s="61"/>
      <c r="CS86" s="61"/>
      <c r="CT86" s="61"/>
      <c r="CU86" s="61"/>
      <c r="CV86" s="61"/>
      <c r="CW86" s="61"/>
      <c r="CX86" s="61"/>
      <c r="CY86" s="61"/>
      <c r="CZ86" s="61"/>
      <c r="DA86" s="61"/>
      <c r="DB86" s="61"/>
      <c r="DC86" s="61"/>
      <c r="DD86" s="61"/>
      <c r="DE86" s="61"/>
      <c r="DF86" s="61"/>
      <c r="DG86" s="61"/>
      <c r="DH86" s="61"/>
      <c r="DI86" s="61"/>
      <c r="DJ86" s="61"/>
      <c r="DK86" s="61"/>
      <c r="DL86" s="61"/>
      <c r="DM86" s="61"/>
      <c r="DN86" s="61"/>
      <c r="DO86" s="61"/>
      <c r="DP86" s="61"/>
      <c r="DQ86" s="61"/>
      <c r="DR86" s="61"/>
      <c r="DS86" s="61"/>
      <c r="DT86" s="61"/>
      <c r="DU86" s="61"/>
      <c r="DV86" s="61"/>
      <c r="DW86" s="61"/>
      <c r="DX86" s="61"/>
      <c r="DY86" s="61"/>
      <c r="DZ86" s="61"/>
      <c r="EA86" s="61"/>
      <c r="EB86" s="61"/>
      <c r="EC86" s="61"/>
      <c r="ED86" s="61"/>
      <c r="EE86" s="61"/>
      <c r="EF86" s="61"/>
      <c r="EG86" s="61"/>
      <c r="EH86" s="61"/>
      <c r="EI86" s="61"/>
      <c r="EJ86" s="61"/>
      <c r="EK86" s="61"/>
      <c r="EL86" s="61"/>
      <c r="EM86" s="61"/>
      <c r="EN86" s="61"/>
      <c r="EO86" s="61"/>
      <c r="EP86" s="61"/>
      <c r="EQ86" s="61"/>
      <c r="ER86" s="61"/>
      <c r="ES86" s="61"/>
      <c r="ET86" s="61"/>
      <c r="EU86" s="61"/>
      <c r="EV86" s="61"/>
      <c r="EW86" s="61"/>
      <c r="EX86" s="61"/>
      <c r="EY86" s="61"/>
      <c r="EZ86" s="61"/>
      <c r="FA86" s="61"/>
      <c r="FB86" s="61"/>
      <c r="FC86" s="61"/>
      <c r="FD86" s="61"/>
      <c r="FE86" s="61"/>
      <c r="FF86" s="61"/>
      <c r="FG86" s="61"/>
      <c r="FH86" s="61"/>
      <c r="FI86" s="61"/>
      <c r="FJ86" s="61"/>
      <c r="FK86" s="61"/>
      <c r="FL86" s="61"/>
      <c r="FM86" s="61"/>
      <c r="FN86" s="61"/>
      <c r="FO86" s="61"/>
      <c r="FP86" s="61"/>
      <c r="FQ86" s="61"/>
      <c r="FR86" s="61"/>
      <c r="FS86" s="61"/>
      <c r="FT86" s="61"/>
      <c r="FU86" s="61"/>
      <c r="FV86" s="61"/>
      <c r="FW86" s="61"/>
      <c r="FX86" s="61"/>
      <c r="FY86" s="61"/>
      <c r="FZ86" s="61"/>
      <c r="GA86" s="61"/>
      <c r="GB86" s="61"/>
      <c r="GC86" s="61"/>
      <c r="GD86" s="61"/>
      <c r="GE86" s="61"/>
      <c r="GF86" s="61"/>
      <c r="GG86" s="61"/>
      <c r="GH86" s="61"/>
      <c r="GI86" s="61"/>
      <c r="GJ86" s="61"/>
      <c r="GK86" s="61"/>
      <c r="GL86" s="61"/>
      <c r="GM86" s="61"/>
      <c r="GN86" s="61"/>
      <c r="GO86" s="61"/>
      <c r="GP86" s="61"/>
      <c r="GQ86" s="61"/>
      <c r="GR86" s="61"/>
      <c r="GS86" s="61"/>
      <c r="GT86" s="61"/>
      <c r="GU86" s="61"/>
      <c r="GV86" s="61"/>
      <c r="GW86" s="61"/>
      <c r="GX86" s="61"/>
      <c r="GY86" s="61"/>
      <c r="GZ86" s="61"/>
      <c r="HA86" s="61"/>
      <c r="HB86" s="61"/>
      <c r="HC86" s="61"/>
      <c r="HD86" s="61"/>
      <c r="HE86" s="61"/>
      <c r="HF86" s="61"/>
      <c r="HG86" s="61"/>
      <c r="HH86" s="61"/>
      <c r="HI86" s="61"/>
      <c r="HJ86" s="61"/>
      <c r="HK86" s="61"/>
      <c r="HL86" s="61"/>
      <c r="HM86" s="61"/>
      <c r="HN86" s="61"/>
      <c r="HO86" s="61"/>
      <c r="HP86" s="61"/>
      <c r="HQ86" s="61"/>
      <c r="HR86" s="61"/>
      <c r="HS86" s="61"/>
      <c r="HT86" s="61"/>
      <c r="HU86" s="61"/>
      <c r="HV86" s="61"/>
      <c r="HW86" s="61"/>
      <c r="HX86" s="61"/>
      <c r="HY86" s="61"/>
      <c r="HZ86" s="61"/>
      <c r="IA86" s="61"/>
      <c r="IB86" s="61"/>
      <c r="IC86" s="61"/>
      <c r="ID86" s="61"/>
      <c r="IE86" s="61"/>
      <c r="IF86" s="61"/>
      <c r="IG86" s="61"/>
      <c r="IH86" s="61"/>
      <c r="II86" s="61"/>
    </row>
    <row r="87" spans="1:243" ht="16.5" customHeight="1" x14ac:dyDescent="0.3">
      <c r="A87" s="57"/>
      <c r="B87" s="59" t="s">
        <v>361</v>
      </c>
      <c r="C87" s="102"/>
      <c r="D87" s="53"/>
      <c r="E87" s="53"/>
      <c r="F87" s="53"/>
      <c r="G87" s="125">
        <v>-7813.04</v>
      </c>
      <c r="H87" s="80">
        <f>G87-[2]cheltuieli!$G$87</f>
        <v>0</v>
      </c>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61"/>
      <c r="BB87" s="61"/>
      <c r="BC87" s="61"/>
      <c r="BD87" s="61"/>
      <c r="BE87" s="61"/>
      <c r="BF87" s="61"/>
      <c r="BG87" s="61"/>
      <c r="BH87" s="61"/>
      <c r="BI87" s="61"/>
      <c r="BJ87" s="61"/>
      <c r="BK87" s="61"/>
      <c r="BL87" s="61"/>
      <c r="BM87" s="61"/>
      <c r="BN87" s="61"/>
      <c r="BO87" s="61"/>
      <c r="BP87" s="61"/>
      <c r="BQ87" s="61"/>
      <c r="BR87" s="61"/>
      <c r="BS87" s="61"/>
      <c r="BT87" s="61"/>
      <c r="BU87" s="61"/>
      <c r="BV87" s="61"/>
      <c r="BW87" s="61"/>
      <c r="BX87" s="61"/>
      <c r="BY87" s="61"/>
      <c r="BZ87" s="61"/>
      <c r="CA87" s="61"/>
      <c r="CB87" s="61"/>
      <c r="CC87" s="61"/>
      <c r="CD87" s="61"/>
      <c r="CE87" s="61"/>
      <c r="CF87" s="61"/>
      <c r="CG87" s="61"/>
      <c r="CH87" s="61"/>
      <c r="CI87" s="61"/>
      <c r="CJ87" s="61"/>
      <c r="CK87" s="61"/>
      <c r="CL87" s="61"/>
      <c r="CM87" s="61"/>
      <c r="CN87" s="61"/>
      <c r="CO87" s="61"/>
      <c r="CP87" s="61"/>
      <c r="CQ87" s="61"/>
      <c r="CR87" s="61"/>
      <c r="CS87" s="61"/>
      <c r="CT87" s="61"/>
      <c r="CU87" s="61"/>
      <c r="CV87" s="61"/>
      <c r="CW87" s="61"/>
      <c r="CX87" s="61"/>
      <c r="CY87" s="61"/>
      <c r="CZ87" s="61"/>
      <c r="DA87" s="61"/>
      <c r="DB87" s="61"/>
      <c r="DC87" s="61"/>
      <c r="DD87" s="61"/>
      <c r="DE87" s="61"/>
      <c r="DF87" s="61"/>
      <c r="DG87" s="61"/>
      <c r="DH87" s="61"/>
      <c r="DI87" s="61"/>
      <c r="DJ87" s="61"/>
      <c r="DK87" s="61"/>
      <c r="DL87" s="61"/>
      <c r="DM87" s="61"/>
      <c r="DN87" s="61"/>
      <c r="DO87" s="61"/>
      <c r="DP87" s="61"/>
      <c r="DQ87" s="61"/>
      <c r="DR87" s="61"/>
      <c r="DS87" s="61"/>
      <c r="DT87" s="61"/>
      <c r="DU87" s="61"/>
      <c r="DV87" s="61"/>
      <c r="DW87" s="61"/>
      <c r="DX87" s="61"/>
      <c r="DY87" s="61"/>
      <c r="DZ87" s="61"/>
      <c r="EA87" s="61"/>
      <c r="EB87" s="61"/>
      <c r="EC87" s="61"/>
      <c r="ED87" s="61"/>
      <c r="EE87" s="61"/>
      <c r="EF87" s="61"/>
      <c r="EG87" s="61"/>
      <c r="EH87" s="61"/>
      <c r="EI87" s="61"/>
      <c r="EJ87" s="61"/>
      <c r="EK87" s="61"/>
      <c r="EL87" s="61"/>
      <c r="EM87" s="61"/>
      <c r="EN87" s="61"/>
      <c r="EO87" s="61"/>
      <c r="EP87" s="61"/>
      <c r="EQ87" s="61"/>
      <c r="ER87" s="61"/>
      <c r="ES87" s="61"/>
      <c r="ET87" s="61"/>
      <c r="EU87" s="61"/>
      <c r="EV87" s="61"/>
      <c r="EW87" s="61"/>
      <c r="EX87" s="61"/>
      <c r="EY87" s="61"/>
      <c r="EZ87" s="61"/>
      <c r="FA87" s="61"/>
      <c r="FB87" s="61"/>
      <c r="FC87" s="61"/>
      <c r="FD87" s="61"/>
      <c r="FE87" s="61"/>
      <c r="FF87" s="61"/>
      <c r="FG87" s="61"/>
      <c r="FH87" s="61"/>
      <c r="FI87" s="61"/>
      <c r="FJ87" s="61"/>
      <c r="FK87" s="61"/>
      <c r="FL87" s="61"/>
      <c r="FM87" s="61"/>
      <c r="FN87" s="61"/>
      <c r="FO87" s="61"/>
      <c r="FP87" s="61"/>
      <c r="FQ87" s="61"/>
      <c r="FR87" s="61"/>
      <c r="FS87" s="61"/>
      <c r="FT87" s="61"/>
      <c r="FU87" s="61"/>
      <c r="FV87" s="61"/>
      <c r="FW87" s="61"/>
      <c r="FX87" s="61"/>
      <c r="FY87" s="61"/>
      <c r="FZ87" s="61"/>
      <c r="GA87" s="61"/>
      <c r="GB87" s="61"/>
      <c r="GC87" s="61"/>
      <c r="GD87" s="61"/>
      <c r="GE87" s="61"/>
      <c r="GF87" s="61"/>
      <c r="GG87" s="61"/>
      <c r="GH87" s="61"/>
      <c r="GI87" s="61"/>
      <c r="GJ87" s="61"/>
      <c r="GK87" s="61"/>
      <c r="GL87" s="61"/>
      <c r="GM87" s="61"/>
      <c r="GN87" s="61"/>
      <c r="GO87" s="61"/>
      <c r="GP87" s="61"/>
      <c r="GQ87" s="61"/>
      <c r="GR87" s="61"/>
      <c r="GS87" s="61"/>
      <c r="GT87" s="61"/>
      <c r="GU87" s="61"/>
      <c r="GV87" s="61"/>
      <c r="GW87" s="61"/>
      <c r="GX87" s="61"/>
      <c r="GY87" s="61"/>
      <c r="GZ87" s="61"/>
      <c r="HA87" s="61"/>
      <c r="HB87" s="61"/>
      <c r="HC87" s="61"/>
      <c r="HD87" s="61"/>
      <c r="HE87" s="61"/>
      <c r="HF87" s="61"/>
      <c r="HG87" s="61"/>
      <c r="HH87" s="61"/>
      <c r="HI87" s="61"/>
      <c r="HJ87" s="61"/>
      <c r="HK87" s="61"/>
      <c r="HL87" s="61"/>
      <c r="HM87" s="61"/>
      <c r="HN87" s="61"/>
      <c r="HO87" s="61"/>
      <c r="HP87" s="61"/>
      <c r="HQ87" s="61"/>
      <c r="HR87" s="61"/>
      <c r="HS87" s="61"/>
      <c r="HT87" s="61"/>
      <c r="HU87" s="61"/>
      <c r="HV87" s="61"/>
      <c r="HW87" s="61"/>
      <c r="HX87" s="61"/>
      <c r="HY87" s="61"/>
      <c r="HZ87" s="61"/>
      <c r="IA87" s="61"/>
      <c r="IB87" s="61"/>
      <c r="IC87" s="61"/>
      <c r="ID87" s="61"/>
      <c r="IE87" s="61"/>
      <c r="IF87" s="61"/>
      <c r="IG87" s="61"/>
      <c r="IH87" s="61"/>
      <c r="II87" s="61"/>
    </row>
    <row r="88" spans="1:243" ht="16.5" customHeight="1" x14ac:dyDescent="0.35">
      <c r="A88" s="57" t="s">
        <v>362</v>
      </c>
      <c r="B88" s="55" t="s">
        <v>363</v>
      </c>
      <c r="C88" s="104">
        <f>+C89+C180+C219+C223+C248+C250</f>
        <v>0</v>
      </c>
      <c r="D88" s="104">
        <f t="shared" ref="D88:H88" si="32">+D89+D180+D219+D223+D248+D250</f>
        <v>757725610</v>
      </c>
      <c r="E88" s="104">
        <f t="shared" si="32"/>
        <v>746990560</v>
      </c>
      <c r="F88" s="104">
        <f t="shared" si="32"/>
        <v>671683460</v>
      </c>
      <c r="G88" s="104">
        <f t="shared" si="32"/>
        <v>628646490.37999988</v>
      </c>
      <c r="H88" s="104">
        <f t="shared" si="32"/>
        <v>80940748.74000001</v>
      </c>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c r="BM88" s="61"/>
      <c r="BN88" s="61"/>
      <c r="BO88" s="61"/>
      <c r="BP88" s="61"/>
      <c r="BQ88" s="61"/>
      <c r="BR88" s="61"/>
      <c r="BS88" s="61"/>
      <c r="BT88" s="61"/>
      <c r="BU88" s="61"/>
      <c r="BV88" s="61"/>
      <c r="BW88" s="61"/>
      <c r="BX88" s="61"/>
      <c r="BY88" s="61"/>
      <c r="BZ88" s="61"/>
      <c r="CA88" s="61"/>
      <c r="CB88" s="61"/>
      <c r="CC88" s="61"/>
      <c r="CD88" s="61"/>
      <c r="CE88" s="61"/>
      <c r="CF88" s="61"/>
      <c r="CG88" s="61"/>
      <c r="CH88" s="61"/>
      <c r="CI88" s="61"/>
      <c r="CJ88" s="61"/>
      <c r="CK88" s="61"/>
      <c r="CL88" s="61"/>
      <c r="CM88" s="61"/>
      <c r="CN88" s="61"/>
      <c r="CO88" s="61"/>
      <c r="CP88" s="61"/>
      <c r="CQ88" s="61"/>
      <c r="CR88" s="61"/>
      <c r="CS88" s="61"/>
      <c r="CT88" s="61"/>
      <c r="CU88" s="61"/>
      <c r="CV88" s="61"/>
      <c r="CW88" s="61"/>
      <c r="CX88" s="61"/>
      <c r="CY88" s="61"/>
      <c r="CZ88" s="61"/>
      <c r="DA88" s="61"/>
      <c r="DB88" s="61"/>
      <c r="DC88" s="61"/>
      <c r="DD88" s="61"/>
      <c r="DE88" s="61"/>
      <c r="DF88" s="61"/>
      <c r="DG88" s="61"/>
      <c r="DH88" s="61"/>
      <c r="DI88" s="61"/>
      <c r="DJ88" s="61"/>
      <c r="DK88" s="61"/>
      <c r="DL88" s="61"/>
      <c r="DM88" s="61"/>
      <c r="DN88" s="61"/>
      <c r="DO88" s="61"/>
      <c r="DP88" s="61"/>
      <c r="DQ88" s="61"/>
      <c r="DR88" s="61"/>
      <c r="DS88" s="61"/>
      <c r="DT88" s="61"/>
      <c r="DU88" s="61"/>
      <c r="DV88" s="61"/>
      <c r="DW88" s="61"/>
      <c r="DX88" s="61"/>
      <c r="DY88" s="61"/>
      <c r="DZ88" s="61"/>
      <c r="EA88" s="61"/>
      <c r="EB88" s="61"/>
      <c r="EC88" s="61"/>
      <c r="ED88" s="61"/>
      <c r="EE88" s="61"/>
      <c r="EF88" s="61"/>
      <c r="EG88" s="61"/>
      <c r="EH88" s="61"/>
      <c r="EI88" s="61"/>
      <c r="EJ88" s="61"/>
      <c r="EK88" s="61"/>
      <c r="EL88" s="61"/>
      <c r="EM88" s="61"/>
      <c r="EN88" s="61"/>
      <c r="EO88" s="61"/>
      <c r="EP88" s="61"/>
      <c r="EQ88" s="61"/>
      <c r="ER88" s="61"/>
      <c r="ES88" s="61"/>
      <c r="ET88" s="61"/>
      <c r="EU88" s="61"/>
      <c r="EV88" s="61"/>
      <c r="EW88" s="61"/>
      <c r="EX88" s="61"/>
      <c r="EY88" s="61"/>
      <c r="EZ88" s="61"/>
      <c r="FA88" s="61"/>
      <c r="FB88" s="61"/>
      <c r="FC88" s="61"/>
      <c r="FD88" s="61"/>
      <c r="FE88" s="61"/>
      <c r="FF88" s="61"/>
      <c r="FG88" s="61"/>
      <c r="FH88" s="61"/>
      <c r="FI88" s="61"/>
      <c r="FJ88" s="61"/>
      <c r="FK88" s="61"/>
      <c r="FL88" s="61"/>
      <c r="FM88" s="61"/>
      <c r="FN88" s="61"/>
      <c r="FO88" s="61"/>
      <c r="FP88" s="61"/>
      <c r="FQ88" s="61"/>
      <c r="FR88" s="61"/>
      <c r="FS88" s="61"/>
      <c r="FT88" s="61"/>
      <c r="FU88" s="61"/>
      <c r="FV88" s="61"/>
      <c r="FW88" s="61"/>
      <c r="FX88" s="61"/>
      <c r="FY88" s="61"/>
      <c r="FZ88" s="61"/>
      <c r="GA88" s="61"/>
      <c r="GB88" s="61"/>
      <c r="GC88" s="61"/>
      <c r="GD88" s="61"/>
      <c r="GE88" s="61"/>
      <c r="GF88" s="61"/>
      <c r="GG88" s="61"/>
      <c r="GH88" s="61"/>
      <c r="GI88" s="61"/>
      <c r="GJ88" s="61"/>
      <c r="GK88" s="61"/>
      <c r="GL88" s="61"/>
      <c r="GM88" s="61"/>
      <c r="GN88" s="61"/>
      <c r="GO88" s="61"/>
      <c r="GP88" s="61"/>
      <c r="GQ88" s="61"/>
      <c r="GR88" s="61"/>
      <c r="GS88" s="61"/>
      <c r="GT88" s="61"/>
      <c r="GU88" s="61"/>
      <c r="GV88" s="61"/>
      <c r="GW88" s="61"/>
      <c r="GX88" s="61"/>
      <c r="GY88" s="61"/>
      <c r="GZ88" s="61"/>
      <c r="HA88" s="61"/>
      <c r="HB88" s="61"/>
      <c r="HC88" s="61"/>
      <c r="HD88" s="61"/>
      <c r="HE88" s="61"/>
      <c r="HF88" s="61"/>
      <c r="HG88" s="61"/>
      <c r="HH88" s="61"/>
      <c r="HI88" s="61"/>
      <c r="HJ88" s="61"/>
      <c r="HK88" s="61"/>
      <c r="HL88" s="61"/>
      <c r="HM88" s="61"/>
      <c r="HN88" s="61"/>
      <c r="HO88" s="61"/>
      <c r="HP88" s="61"/>
      <c r="HQ88" s="61"/>
      <c r="HR88" s="61"/>
      <c r="HS88" s="61"/>
      <c r="HT88" s="61"/>
      <c r="HU88" s="61"/>
      <c r="HV88" s="61"/>
      <c r="HW88" s="61"/>
      <c r="HX88" s="61"/>
      <c r="HY88" s="61"/>
      <c r="HZ88" s="61"/>
      <c r="IA88" s="61"/>
      <c r="IB88" s="61"/>
      <c r="IC88" s="61"/>
      <c r="ID88" s="61"/>
      <c r="IE88" s="61"/>
      <c r="IF88" s="61"/>
      <c r="IG88" s="61"/>
      <c r="IH88" s="61"/>
      <c r="II88" s="61"/>
    </row>
    <row r="89" spans="1:243" s="61" customFormat="1" ht="16.5" customHeight="1" x14ac:dyDescent="0.3">
      <c r="A89" s="51" t="s">
        <v>364</v>
      </c>
      <c r="B89" s="55" t="s">
        <v>365</v>
      </c>
      <c r="C89" s="102">
        <f>+C90+C106+C142+C172+C176</f>
        <v>0</v>
      </c>
      <c r="D89" s="102">
        <f t="shared" ref="D89:H89" si="33">+D90+D106+D142+D172+D176</f>
        <v>253973680</v>
      </c>
      <c r="E89" s="102">
        <f t="shared" si="33"/>
        <v>266585170</v>
      </c>
      <c r="F89" s="102">
        <f t="shared" si="33"/>
        <v>259215500</v>
      </c>
      <c r="G89" s="102">
        <f t="shared" si="33"/>
        <v>255165733.86000001</v>
      </c>
      <c r="H89" s="102">
        <f t="shared" si="33"/>
        <v>23264011.79999999</v>
      </c>
    </row>
    <row r="90" spans="1:243" s="61" customFormat="1" ht="16.5" customHeight="1" x14ac:dyDescent="0.3">
      <c r="A90" s="57" t="s">
        <v>366</v>
      </c>
      <c r="B90" s="55" t="s">
        <v>367</v>
      </c>
      <c r="C90" s="102">
        <f t="shared" ref="C90:H90" si="34">+C91+C103+C104+C94+C97+C92+C93</f>
        <v>0</v>
      </c>
      <c r="D90" s="102">
        <f t="shared" si="34"/>
        <v>127000040</v>
      </c>
      <c r="E90" s="102">
        <f t="shared" si="34"/>
        <v>133463140</v>
      </c>
      <c r="F90" s="102">
        <f t="shared" si="34"/>
        <v>127800590</v>
      </c>
      <c r="G90" s="102">
        <f t="shared" si="34"/>
        <v>126880159.83000001</v>
      </c>
      <c r="H90" s="102">
        <f t="shared" si="34"/>
        <v>15574643.769999987</v>
      </c>
    </row>
    <row r="91" spans="1:243" s="61" customFormat="1" ht="16.5" customHeight="1" x14ac:dyDescent="0.3">
      <c r="A91" s="57"/>
      <c r="B91" s="58" t="s">
        <v>368</v>
      </c>
      <c r="C91" s="103"/>
      <c r="D91" s="53">
        <v>86201000</v>
      </c>
      <c r="E91" s="53">
        <v>86789000</v>
      </c>
      <c r="F91" s="53">
        <v>83231710</v>
      </c>
      <c r="G91" s="80">
        <f>83228820-154.26-24.51</f>
        <v>83228641.229999989</v>
      </c>
      <c r="H91" s="80">
        <f>G91-[2]cheltuieli!$G$91</f>
        <v>8888111.6099999845</v>
      </c>
    </row>
    <row r="92" spans="1:243" s="61" customFormat="1" ht="45" x14ac:dyDescent="0.3">
      <c r="A92" s="57"/>
      <c r="B92" s="58" t="s">
        <v>369</v>
      </c>
      <c r="C92" s="103"/>
      <c r="D92" s="53">
        <v>210</v>
      </c>
      <c r="E92" s="53">
        <v>210</v>
      </c>
      <c r="F92" s="53">
        <v>210</v>
      </c>
      <c r="G92" s="80">
        <v>194.9</v>
      </c>
      <c r="H92" s="80">
        <f>G92-[2]cheltuieli!$G$92</f>
        <v>147.58000000000001</v>
      </c>
    </row>
    <row r="93" spans="1:243" s="61" customFormat="1" ht="60" x14ac:dyDescent="0.3">
      <c r="A93" s="57"/>
      <c r="B93" s="58" t="s">
        <v>370</v>
      </c>
      <c r="C93" s="103"/>
      <c r="D93" s="53">
        <v>1820</v>
      </c>
      <c r="E93" s="53">
        <v>1820</v>
      </c>
      <c r="F93" s="53">
        <v>1820</v>
      </c>
      <c r="G93" s="80">
        <v>1808.56</v>
      </c>
      <c r="H93" s="80">
        <f>G93-[2]cheltuieli!$G$93</f>
        <v>147.56999999999994</v>
      </c>
    </row>
    <row r="94" spans="1:243" s="61" customFormat="1" ht="16.5" customHeight="1" x14ac:dyDescent="0.3">
      <c r="A94" s="57"/>
      <c r="B94" s="58" t="s">
        <v>371</v>
      </c>
      <c r="C94" s="103">
        <f t="shared" ref="C94:H94" si="35">C95+C96</f>
        <v>0</v>
      </c>
      <c r="D94" s="103">
        <f t="shared" si="35"/>
        <v>22603850</v>
      </c>
      <c r="E94" s="103">
        <f t="shared" si="35"/>
        <v>28598000</v>
      </c>
      <c r="F94" s="103">
        <f t="shared" si="35"/>
        <v>27176000</v>
      </c>
      <c r="G94" s="103">
        <f t="shared" si="35"/>
        <v>27174597.530000001</v>
      </c>
      <c r="H94" s="103">
        <f t="shared" si="35"/>
        <v>4414562.8100000024</v>
      </c>
    </row>
    <row r="95" spans="1:243" s="61" customFormat="1" ht="16.5" customHeight="1" x14ac:dyDescent="0.3">
      <c r="A95" s="57"/>
      <c r="B95" s="58" t="s">
        <v>372</v>
      </c>
      <c r="C95" s="103"/>
      <c r="D95" s="53">
        <v>22603850</v>
      </c>
      <c r="E95" s="53">
        <v>28598000</v>
      </c>
      <c r="F95" s="53">
        <v>27176000</v>
      </c>
      <c r="G95" s="80">
        <v>27174597.530000001</v>
      </c>
      <c r="H95" s="80">
        <f>G95-[2]cheltuieli!$G$95</f>
        <v>4414562.8100000024</v>
      </c>
    </row>
    <row r="96" spans="1:243" s="61" customFormat="1" ht="60" x14ac:dyDescent="0.3">
      <c r="A96" s="57"/>
      <c r="B96" s="58" t="s">
        <v>370</v>
      </c>
      <c r="C96" s="103"/>
      <c r="D96" s="53"/>
      <c r="E96" s="53"/>
      <c r="F96" s="53"/>
      <c r="G96" s="80"/>
      <c r="H96" s="80"/>
    </row>
    <row r="97" spans="1:244" s="61" customFormat="1" ht="16.5" customHeight="1" x14ac:dyDescent="0.3">
      <c r="A97" s="57"/>
      <c r="B97" s="68" t="s">
        <v>373</v>
      </c>
      <c r="C97" s="103">
        <f t="shared" ref="C97:G97" si="36">C98+C101+C102</f>
        <v>0</v>
      </c>
      <c r="D97" s="103">
        <f t="shared" si="36"/>
        <v>14598660</v>
      </c>
      <c r="E97" s="103">
        <f t="shared" si="36"/>
        <v>14494610</v>
      </c>
      <c r="F97" s="103">
        <f t="shared" si="36"/>
        <v>14451610</v>
      </c>
      <c r="G97" s="103">
        <f t="shared" si="36"/>
        <v>14268669</v>
      </c>
      <c r="H97" s="103">
        <f t="shared" ref="H97" si="37">H98+H101+H102</f>
        <v>1944893.2000000002</v>
      </c>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40"/>
      <c r="HE97" s="40"/>
      <c r="HF97" s="40"/>
      <c r="HG97" s="40"/>
      <c r="HH97" s="40"/>
      <c r="HI97" s="40"/>
      <c r="HJ97" s="40"/>
      <c r="HK97" s="40"/>
      <c r="HL97" s="40"/>
      <c r="HM97" s="40"/>
      <c r="HN97" s="40"/>
      <c r="HO97" s="40"/>
      <c r="HP97" s="40"/>
      <c r="HQ97" s="40"/>
      <c r="HR97" s="40"/>
      <c r="HS97" s="40"/>
      <c r="HT97" s="40"/>
      <c r="HU97" s="40"/>
      <c r="HV97" s="40"/>
      <c r="HW97" s="40"/>
      <c r="HX97" s="40"/>
      <c r="HY97" s="40"/>
      <c r="HZ97" s="40"/>
      <c r="IA97" s="40"/>
      <c r="IB97" s="40"/>
      <c r="IC97" s="40"/>
      <c r="ID97" s="40"/>
      <c r="IE97" s="40"/>
      <c r="IF97" s="40"/>
      <c r="IG97" s="40"/>
      <c r="IH97" s="40"/>
      <c r="II97" s="40"/>
    </row>
    <row r="98" spans="1:244" s="61" customFormat="1" ht="30" x14ac:dyDescent="0.3">
      <c r="A98" s="57"/>
      <c r="B98" s="58" t="s">
        <v>374</v>
      </c>
      <c r="C98" s="103">
        <f t="shared" ref="C98:G98" si="38">C99+C100</f>
        <v>0</v>
      </c>
      <c r="D98" s="103">
        <f t="shared" si="38"/>
        <v>12926290</v>
      </c>
      <c r="E98" s="103">
        <f t="shared" si="38"/>
        <v>12869610</v>
      </c>
      <c r="F98" s="103">
        <f t="shared" si="38"/>
        <v>12869610</v>
      </c>
      <c r="G98" s="103">
        <f t="shared" si="38"/>
        <v>12868640</v>
      </c>
      <c r="H98" s="103">
        <f t="shared" ref="H98" si="39">H99+H100</f>
        <v>1689770</v>
      </c>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40"/>
      <c r="HE98" s="40"/>
      <c r="HF98" s="40"/>
      <c r="HG98" s="40"/>
      <c r="HH98" s="40"/>
      <c r="HI98" s="40"/>
      <c r="HJ98" s="40"/>
      <c r="HK98" s="40"/>
      <c r="HL98" s="40"/>
      <c r="HM98" s="40"/>
      <c r="HN98" s="40"/>
      <c r="HO98" s="40"/>
      <c r="HP98" s="40"/>
      <c r="HQ98" s="40"/>
      <c r="HR98" s="40"/>
      <c r="HS98" s="40"/>
      <c r="HT98" s="40"/>
      <c r="HU98" s="40"/>
      <c r="HV98" s="40"/>
      <c r="HW98" s="40"/>
      <c r="HX98" s="40"/>
      <c r="HY98" s="40"/>
      <c r="HZ98" s="40"/>
      <c r="IA98" s="40"/>
      <c r="IB98" s="40"/>
      <c r="IC98" s="40"/>
      <c r="ID98" s="40"/>
      <c r="IE98" s="40"/>
      <c r="IF98" s="40"/>
      <c r="IG98" s="40"/>
      <c r="IH98" s="40"/>
      <c r="II98" s="40"/>
    </row>
    <row r="99" spans="1:244" x14ac:dyDescent="0.3">
      <c r="A99" s="57"/>
      <c r="B99" s="58" t="s">
        <v>372</v>
      </c>
      <c r="C99" s="103"/>
      <c r="D99" s="53">
        <v>12926290</v>
      </c>
      <c r="E99" s="53">
        <v>12869610</v>
      </c>
      <c r="F99" s="53">
        <v>12869610</v>
      </c>
      <c r="G99" s="80">
        <v>12868640</v>
      </c>
      <c r="H99" s="80">
        <f>G99-[2]cheltuieli!$G$99</f>
        <v>1689770</v>
      </c>
      <c r="IJ99" s="61"/>
    </row>
    <row r="100" spans="1:244" ht="60" x14ac:dyDescent="0.3">
      <c r="A100" s="57"/>
      <c r="B100" s="58" t="s">
        <v>370</v>
      </c>
      <c r="C100" s="103"/>
      <c r="D100" s="53"/>
      <c r="E100" s="53"/>
      <c r="F100" s="53"/>
      <c r="G100" s="80"/>
      <c r="H100" s="80"/>
      <c r="IJ100" s="61"/>
    </row>
    <row r="101" spans="1:244" ht="60" x14ac:dyDescent="0.3">
      <c r="A101" s="57"/>
      <c r="B101" s="58" t="s">
        <v>375</v>
      </c>
      <c r="C101" s="103"/>
      <c r="D101" s="53">
        <v>906460</v>
      </c>
      <c r="E101" s="53">
        <v>836000</v>
      </c>
      <c r="F101" s="53">
        <v>836000</v>
      </c>
      <c r="G101" s="80">
        <v>835534.38</v>
      </c>
      <c r="H101" s="80">
        <f>G101-[2]cheltuieli!$G$101</f>
        <v>129718.57999999996</v>
      </c>
      <c r="IJ101" s="61"/>
    </row>
    <row r="102" spans="1:244" ht="45" x14ac:dyDescent="0.3">
      <c r="A102" s="57"/>
      <c r="B102" s="58" t="s">
        <v>376</v>
      </c>
      <c r="C102" s="103"/>
      <c r="D102" s="53">
        <v>765910</v>
      </c>
      <c r="E102" s="53">
        <v>789000</v>
      </c>
      <c r="F102" s="53">
        <v>746000</v>
      </c>
      <c r="G102" s="80">
        <v>564494.62</v>
      </c>
      <c r="H102" s="80">
        <f>G102-[2]cheltuieli!$G$102</f>
        <v>125404.62</v>
      </c>
      <c r="IJ102" s="61"/>
    </row>
    <row r="103" spans="1:244" s="54" customFormat="1" ht="16.5" customHeight="1" x14ac:dyDescent="0.3">
      <c r="A103" s="57"/>
      <c r="B103" s="58" t="s">
        <v>377</v>
      </c>
      <c r="C103" s="103"/>
      <c r="D103" s="53">
        <v>34500</v>
      </c>
      <c r="E103" s="53">
        <v>34500</v>
      </c>
      <c r="F103" s="53">
        <v>34500</v>
      </c>
      <c r="G103" s="80">
        <v>26225.68</v>
      </c>
      <c r="H103" s="80">
        <f>G103-[2]cheltuieli!$G$103</f>
        <v>6470.43</v>
      </c>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c r="HP103" s="40"/>
      <c r="HQ103" s="40"/>
      <c r="HR103" s="40"/>
      <c r="HS103" s="40"/>
      <c r="HT103" s="40"/>
      <c r="HU103" s="40"/>
      <c r="HV103" s="40"/>
      <c r="HW103" s="40"/>
      <c r="HX103" s="40"/>
      <c r="HY103" s="40"/>
      <c r="HZ103" s="40"/>
      <c r="IA103" s="40"/>
      <c r="IB103" s="40"/>
      <c r="IC103" s="40"/>
      <c r="ID103" s="40"/>
      <c r="IE103" s="40"/>
      <c r="IF103" s="40"/>
      <c r="IG103" s="40"/>
      <c r="IH103" s="40"/>
      <c r="II103" s="40"/>
      <c r="IJ103" s="61"/>
    </row>
    <row r="104" spans="1:244" ht="45" x14ac:dyDescent="0.3">
      <c r="A104" s="57"/>
      <c r="B104" s="58" t="s">
        <v>378</v>
      </c>
      <c r="C104" s="103"/>
      <c r="D104" s="53">
        <v>3560000</v>
      </c>
      <c r="E104" s="53">
        <v>3545000</v>
      </c>
      <c r="F104" s="53">
        <v>2904740</v>
      </c>
      <c r="G104" s="80">
        <v>2180022.9300000002</v>
      </c>
      <c r="H104" s="80">
        <f>G104-[2]cheltuieli!$G$104</f>
        <v>320310.57000000007</v>
      </c>
      <c r="IJ104" s="61"/>
    </row>
    <row r="105" spans="1:244" x14ac:dyDescent="0.3">
      <c r="A105" s="57"/>
      <c r="B105" s="59" t="s">
        <v>361</v>
      </c>
      <c r="C105" s="103"/>
      <c r="D105" s="53"/>
      <c r="E105" s="53"/>
      <c r="F105" s="53"/>
      <c r="G105" s="80">
        <v>-1233.4000000000001</v>
      </c>
      <c r="H105" s="80">
        <f>G105-[2]cheltuieli!$G$105</f>
        <v>0</v>
      </c>
    </row>
    <row r="106" spans="1:244" ht="30" x14ac:dyDescent="0.3">
      <c r="A106" s="109" t="s">
        <v>379</v>
      </c>
      <c r="B106" s="55" t="s">
        <v>380</v>
      </c>
      <c r="C106" s="103">
        <f t="shared" ref="C106:H106" si="40">C107+C110+C113+C116+C119+C122+C128+C125+C131</f>
        <v>0</v>
      </c>
      <c r="D106" s="103">
        <f t="shared" si="40"/>
        <v>85667240</v>
      </c>
      <c r="E106" s="103">
        <f t="shared" si="40"/>
        <v>91611190</v>
      </c>
      <c r="F106" s="103">
        <f t="shared" si="40"/>
        <v>91611190</v>
      </c>
      <c r="G106" s="103">
        <f t="shared" si="40"/>
        <v>89459034.340000004</v>
      </c>
      <c r="H106" s="103">
        <f t="shared" si="40"/>
        <v>0</v>
      </c>
      <c r="I106" s="54"/>
      <c r="J106" s="54"/>
      <c r="K106" s="54"/>
      <c r="L106" s="54"/>
      <c r="M106" s="54"/>
      <c r="N106" s="54"/>
      <c r="O106" s="54"/>
      <c r="P106" s="54"/>
      <c r="Q106" s="54"/>
      <c r="R106" s="54"/>
      <c r="S106" s="54"/>
      <c r="T106" s="54"/>
      <c r="U106" s="54"/>
      <c r="V106" s="54"/>
      <c r="W106" s="54"/>
      <c r="X106" s="54"/>
      <c r="Y106" s="54"/>
      <c r="Z106" s="54"/>
      <c r="AA106" s="54"/>
      <c r="AB106" s="54"/>
      <c r="AC106" s="54"/>
      <c r="AD106" s="54"/>
      <c r="AE106" s="54"/>
      <c r="AF106" s="54"/>
      <c r="AG106" s="54"/>
      <c r="AH106" s="54"/>
      <c r="AI106" s="54"/>
      <c r="AJ106" s="54"/>
      <c r="AK106" s="54"/>
      <c r="AL106" s="54"/>
      <c r="AM106" s="54"/>
      <c r="AN106" s="54"/>
      <c r="AO106" s="54"/>
      <c r="AP106" s="54"/>
      <c r="AQ106" s="54"/>
      <c r="AR106" s="54"/>
      <c r="AS106" s="54"/>
      <c r="AT106" s="54"/>
      <c r="AU106" s="54"/>
      <c r="AV106" s="54"/>
      <c r="AW106" s="54"/>
      <c r="AX106" s="54"/>
      <c r="AY106" s="54"/>
      <c r="AZ106" s="54"/>
      <c r="BA106" s="54"/>
      <c r="BB106" s="54"/>
      <c r="BC106" s="54"/>
      <c r="BD106" s="54"/>
      <c r="BE106" s="54"/>
      <c r="BF106" s="54"/>
      <c r="BG106" s="54"/>
      <c r="BH106" s="54"/>
      <c r="BI106" s="54"/>
      <c r="BJ106" s="54"/>
      <c r="BK106" s="54"/>
      <c r="BL106" s="54"/>
      <c r="BM106" s="54"/>
      <c r="BN106" s="54"/>
      <c r="BO106" s="54"/>
      <c r="BP106" s="54"/>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c r="EB106" s="54"/>
      <c r="EC106" s="54"/>
      <c r="ED106" s="54"/>
      <c r="EE106" s="54"/>
      <c r="EF106" s="54"/>
      <c r="EG106" s="54"/>
      <c r="EH106" s="54"/>
      <c r="EI106" s="54"/>
      <c r="EJ106" s="54"/>
      <c r="EK106" s="54"/>
      <c r="EL106" s="54"/>
      <c r="EM106" s="54"/>
      <c r="EN106" s="54"/>
      <c r="EO106" s="54"/>
      <c r="EP106" s="54"/>
      <c r="EQ106" s="54"/>
      <c r="ER106" s="54"/>
      <c r="ES106" s="54"/>
      <c r="ET106" s="54"/>
      <c r="EU106" s="54"/>
      <c r="EV106" s="54"/>
      <c r="EW106" s="54"/>
      <c r="EX106" s="54"/>
      <c r="EY106" s="54"/>
      <c r="EZ106" s="54"/>
      <c r="FA106" s="54"/>
      <c r="FB106" s="54"/>
      <c r="FC106" s="54"/>
      <c r="FD106" s="54"/>
      <c r="FE106" s="54"/>
      <c r="FF106" s="54"/>
      <c r="FG106" s="54"/>
      <c r="FH106" s="54"/>
      <c r="FI106" s="54"/>
      <c r="FJ106" s="54"/>
      <c r="FK106" s="54"/>
      <c r="FL106" s="54"/>
      <c r="FM106" s="54"/>
      <c r="FN106" s="54"/>
      <c r="FO106" s="54"/>
      <c r="FP106" s="54"/>
      <c r="FQ106" s="54"/>
      <c r="FR106" s="54"/>
      <c r="FS106" s="54"/>
      <c r="FT106" s="54"/>
      <c r="FU106" s="54"/>
      <c r="FV106" s="54"/>
      <c r="FW106" s="54"/>
      <c r="FX106" s="54"/>
      <c r="FY106" s="54"/>
      <c r="FZ106" s="54"/>
      <c r="GA106" s="54"/>
      <c r="GB106" s="54"/>
      <c r="GC106" s="54"/>
      <c r="GD106" s="54"/>
      <c r="GE106" s="54"/>
      <c r="GF106" s="54"/>
      <c r="GG106" s="54"/>
      <c r="GH106" s="54"/>
      <c r="GI106" s="54"/>
      <c r="GJ106" s="54"/>
      <c r="GK106" s="54"/>
      <c r="GL106" s="54"/>
      <c r="GM106" s="54"/>
      <c r="GN106" s="54"/>
      <c r="GO106" s="54"/>
      <c r="GP106" s="54"/>
      <c r="GQ106" s="54"/>
      <c r="GR106" s="54"/>
      <c r="GS106" s="54"/>
      <c r="GT106" s="54"/>
      <c r="GU106" s="54"/>
      <c r="GV106" s="54"/>
      <c r="GW106" s="54"/>
      <c r="GX106" s="54"/>
      <c r="GY106" s="54"/>
      <c r="GZ106" s="54"/>
      <c r="HA106" s="54"/>
      <c r="HB106" s="54"/>
      <c r="HC106" s="54"/>
      <c r="HD106" s="54"/>
      <c r="HE106" s="54"/>
      <c r="HF106" s="54"/>
      <c r="HG106" s="54"/>
      <c r="HH106" s="54"/>
      <c r="HI106" s="54"/>
      <c r="HJ106" s="54"/>
      <c r="HK106" s="54"/>
      <c r="HL106" s="54"/>
      <c r="HM106" s="54"/>
      <c r="HN106" s="54"/>
      <c r="HO106" s="54"/>
      <c r="HP106" s="54"/>
      <c r="HQ106" s="54"/>
      <c r="HR106" s="54"/>
      <c r="HS106" s="54"/>
      <c r="HT106" s="54"/>
      <c r="HU106" s="54"/>
      <c r="HV106" s="54"/>
      <c r="HW106" s="54"/>
      <c r="HX106" s="54"/>
      <c r="HY106" s="54"/>
      <c r="HZ106" s="54"/>
      <c r="IA106" s="54"/>
      <c r="IB106" s="54"/>
      <c r="IC106" s="54"/>
      <c r="ID106" s="54"/>
      <c r="IE106" s="54"/>
      <c r="IF106" s="54"/>
      <c r="IG106" s="54"/>
      <c r="IH106" s="54"/>
      <c r="II106" s="54"/>
    </row>
    <row r="107" spans="1:244" ht="16.5" customHeight="1" x14ac:dyDescent="0.3">
      <c r="A107" s="57"/>
      <c r="B107" s="58" t="s">
        <v>381</v>
      </c>
      <c r="C107" s="103">
        <f t="shared" ref="C107:H107" si="41">C108+C109</f>
        <v>0</v>
      </c>
      <c r="D107" s="103">
        <f t="shared" si="41"/>
        <v>3726060</v>
      </c>
      <c r="E107" s="103">
        <f t="shared" si="41"/>
        <v>3611660</v>
      </c>
      <c r="F107" s="103">
        <f t="shared" si="41"/>
        <v>3611660</v>
      </c>
      <c r="G107" s="103">
        <f t="shared" si="41"/>
        <v>3564446.72</v>
      </c>
      <c r="H107" s="103">
        <f t="shared" si="41"/>
        <v>0</v>
      </c>
    </row>
    <row r="108" spans="1:244" x14ac:dyDescent="0.3">
      <c r="A108" s="57"/>
      <c r="B108" s="58" t="s">
        <v>368</v>
      </c>
      <c r="C108" s="103"/>
      <c r="D108" s="53">
        <v>3726060</v>
      </c>
      <c r="E108" s="53">
        <v>3611660</v>
      </c>
      <c r="F108" s="53">
        <v>3611660</v>
      </c>
      <c r="G108" s="80">
        <f>2496783.6+568543.12+499120</f>
        <v>3564446.72</v>
      </c>
      <c r="H108" s="80">
        <f>G108-[2]cheltuieli!$G$108</f>
        <v>0</v>
      </c>
    </row>
    <row r="109" spans="1:244" ht="60" x14ac:dyDescent="0.3">
      <c r="A109" s="57"/>
      <c r="B109" s="58" t="s">
        <v>370</v>
      </c>
      <c r="C109" s="103"/>
      <c r="D109" s="53"/>
      <c r="E109" s="53"/>
      <c r="F109" s="53"/>
      <c r="G109" s="80"/>
      <c r="H109" s="80"/>
    </row>
    <row r="110" spans="1:244" ht="16.5" customHeight="1" x14ac:dyDescent="0.3">
      <c r="A110" s="57"/>
      <c r="B110" s="58" t="s">
        <v>382</v>
      </c>
      <c r="C110" s="103">
        <f t="shared" ref="C110:H110" si="42">C111+C112</f>
        <v>0</v>
      </c>
      <c r="D110" s="103">
        <f t="shared" si="42"/>
        <v>0</v>
      </c>
      <c r="E110" s="103">
        <f t="shared" si="42"/>
        <v>0</v>
      </c>
      <c r="F110" s="103">
        <f t="shared" si="42"/>
        <v>0</v>
      </c>
      <c r="G110" s="103">
        <f t="shared" si="42"/>
        <v>0</v>
      </c>
      <c r="H110" s="103">
        <f t="shared" si="42"/>
        <v>0</v>
      </c>
    </row>
    <row r="111" spans="1:244" x14ac:dyDescent="0.3">
      <c r="A111" s="57"/>
      <c r="B111" s="58" t="s">
        <v>368</v>
      </c>
      <c r="C111" s="103"/>
      <c r="D111" s="53"/>
      <c r="E111" s="53"/>
      <c r="F111" s="53"/>
      <c r="G111" s="80"/>
      <c r="H111" s="80"/>
    </row>
    <row r="112" spans="1:244" ht="60" x14ac:dyDescent="0.3">
      <c r="A112" s="57"/>
      <c r="B112" s="58" t="s">
        <v>370</v>
      </c>
      <c r="C112" s="103"/>
      <c r="D112" s="53"/>
      <c r="E112" s="53"/>
      <c r="F112" s="53"/>
      <c r="G112" s="80"/>
      <c r="H112" s="80"/>
    </row>
    <row r="113" spans="1:244" x14ac:dyDescent="0.3">
      <c r="A113" s="57"/>
      <c r="B113" s="58" t="s">
        <v>383</v>
      </c>
      <c r="C113" s="103">
        <f t="shared" ref="C113:H113" si="43">C114+C115</f>
        <v>0</v>
      </c>
      <c r="D113" s="103">
        <f t="shared" si="43"/>
        <v>914660</v>
      </c>
      <c r="E113" s="103">
        <f t="shared" si="43"/>
        <v>605090</v>
      </c>
      <c r="F113" s="103">
        <f t="shared" si="43"/>
        <v>605090</v>
      </c>
      <c r="G113" s="103">
        <f t="shared" si="43"/>
        <v>567237.41</v>
      </c>
      <c r="H113" s="103">
        <f t="shared" si="43"/>
        <v>0</v>
      </c>
      <c r="IJ113" s="54"/>
    </row>
    <row r="114" spans="1:244" x14ac:dyDescent="0.3">
      <c r="A114" s="57"/>
      <c r="B114" s="58" t="s">
        <v>368</v>
      </c>
      <c r="C114" s="103"/>
      <c r="D114" s="53">
        <v>914660</v>
      </c>
      <c r="E114" s="53">
        <v>605090</v>
      </c>
      <c r="F114" s="53">
        <v>605090</v>
      </c>
      <c r="G114" s="80">
        <f>450280+113740+3217.41</f>
        <v>567237.41</v>
      </c>
      <c r="H114" s="80">
        <f>G114-[2]cheltuieli!$G$114</f>
        <v>0</v>
      </c>
      <c r="IJ114" s="54"/>
    </row>
    <row r="115" spans="1:244" ht="60" x14ac:dyDescent="0.3">
      <c r="A115" s="57"/>
      <c r="B115" s="58" t="s">
        <v>370</v>
      </c>
      <c r="C115" s="103"/>
      <c r="D115" s="53"/>
      <c r="E115" s="53"/>
      <c r="F115" s="53"/>
      <c r="G115" s="80"/>
      <c r="H115" s="80"/>
      <c r="IJ115" s="54"/>
    </row>
    <row r="116" spans="1:244" ht="36" customHeight="1" x14ac:dyDescent="0.3">
      <c r="A116" s="51"/>
      <c r="B116" s="58" t="s">
        <v>384</v>
      </c>
      <c r="C116" s="103">
        <f t="shared" ref="C116:H116" si="44">C117+C118</f>
        <v>0</v>
      </c>
      <c r="D116" s="103">
        <f t="shared" si="44"/>
        <v>29725830</v>
      </c>
      <c r="E116" s="103">
        <f t="shared" si="44"/>
        <v>34044540</v>
      </c>
      <c r="F116" s="103">
        <f t="shared" si="44"/>
        <v>34044540</v>
      </c>
      <c r="G116" s="103">
        <f t="shared" si="44"/>
        <v>33015332.530000001</v>
      </c>
      <c r="H116" s="103">
        <f t="shared" si="44"/>
        <v>0</v>
      </c>
    </row>
    <row r="117" spans="1:244" x14ac:dyDescent="0.3">
      <c r="A117" s="57"/>
      <c r="B117" s="58" t="s">
        <v>368</v>
      </c>
      <c r="C117" s="103"/>
      <c r="D117" s="53">
        <v>29722290</v>
      </c>
      <c r="E117" s="53">
        <v>34041000</v>
      </c>
      <c r="F117" s="53">
        <v>34041000</v>
      </c>
      <c r="G117" s="80">
        <f>24736437.94+4685289.61+3591249.18</f>
        <v>33012976.73</v>
      </c>
      <c r="H117" s="80">
        <f>G117-[2]cheltuieli!$G$117</f>
        <v>0</v>
      </c>
    </row>
    <row r="118" spans="1:244" ht="60" x14ac:dyDescent="0.3">
      <c r="A118" s="57"/>
      <c r="B118" s="58" t="s">
        <v>370</v>
      </c>
      <c r="C118" s="103"/>
      <c r="D118" s="53">
        <v>3540</v>
      </c>
      <c r="E118" s="53">
        <v>3540</v>
      </c>
      <c r="F118" s="53">
        <v>3540</v>
      </c>
      <c r="G118" s="80">
        <v>2355.8000000000002</v>
      </c>
      <c r="H118" s="80">
        <f>G118-[3]cheltuieli!$G$118</f>
        <v>0</v>
      </c>
    </row>
    <row r="119" spans="1:244" ht="16.5" customHeight="1" x14ac:dyDescent="0.3">
      <c r="A119" s="57"/>
      <c r="B119" s="69" t="s">
        <v>385</v>
      </c>
      <c r="C119" s="103">
        <f t="shared" ref="C119:H119" si="45">C120+C121</f>
        <v>0</v>
      </c>
      <c r="D119" s="103">
        <f t="shared" si="45"/>
        <v>27130</v>
      </c>
      <c r="E119" s="103">
        <f t="shared" si="45"/>
        <v>17910</v>
      </c>
      <c r="F119" s="103">
        <f t="shared" si="45"/>
        <v>17910</v>
      </c>
      <c r="G119" s="103">
        <f t="shared" si="45"/>
        <v>15710</v>
      </c>
      <c r="H119" s="103">
        <f t="shared" si="45"/>
        <v>0</v>
      </c>
    </row>
    <row r="120" spans="1:244" x14ac:dyDescent="0.3">
      <c r="A120" s="57"/>
      <c r="B120" s="69" t="s">
        <v>368</v>
      </c>
      <c r="C120" s="103"/>
      <c r="D120" s="53">
        <v>27130</v>
      </c>
      <c r="E120" s="53">
        <v>17910</v>
      </c>
      <c r="F120" s="53">
        <v>17910</v>
      </c>
      <c r="G120" s="80">
        <f>9972.13+5718.75+19.12</f>
        <v>15710</v>
      </c>
      <c r="H120" s="80">
        <f>G120-[2]cheltuieli!$G$120</f>
        <v>0</v>
      </c>
    </row>
    <row r="121" spans="1:244" ht="60" x14ac:dyDescent="0.3">
      <c r="A121" s="57"/>
      <c r="B121" s="69" t="s">
        <v>370</v>
      </c>
      <c r="C121" s="103"/>
      <c r="D121" s="53"/>
      <c r="E121" s="53"/>
      <c r="F121" s="53"/>
      <c r="G121" s="80"/>
      <c r="H121" s="80"/>
    </row>
    <row r="122" spans="1:244" ht="30" x14ac:dyDescent="0.3">
      <c r="A122" s="57"/>
      <c r="B122" s="58" t="s">
        <v>386</v>
      </c>
      <c r="C122" s="103">
        <f t="shared" ref="C122:H122" si="46">C123+C124</f>
        <v>0</v>
      </c>
      <c r="D122" s="103">
        <f t="shared" si="46"/>
        <v>626600</v>
      </c>
      <c r="E122" s="103">
        <f t="shared" si="46"/>
        <v>704960</v>
      </c>
      <c r="F122" s="103">
        <f t="shared" si="46"/>
        <v>704960</v>
      </c>
      <c r="G122" s="103">
        <f t="shared" si="46"/>
        <v>683208.46000000008</v>
      </c>
      <c r="H122" s="103">
        <f t="shared" si="46"/>
        <v>0</v>
      </c>
    </row>
    <row r="123" spans="1:244" ht="16.5" customHeight="1" x14ac:dyDescent="0.3">
      <c r="A123" s="57"/>
      <c r="B123" s="58" t="s">
        <v>368</v>
      </c>
      <c r="C123" s="103"/>
      <c r="D123" s="53">
        <v>626600</v>
      </c>
      <c r="E123" s="53">
        <v>704960</v>
      </c>
      <c r="F123" s="53">
        <v>704960</v>
      </c>
      <c r="G123" s="80">
        <f>522450.83+81520.08+79237.55</f>
        <v>683208.46000000008</v>
      </c>
      <c r="H123" s="80">
        <f>G123-[2]cheltuieli!$G$123</f>
        <v>0</v>
      </c>
    </row>
    <row r="124" spans="1:244" ht="60" x14ac:dyDescent="0.3">
      <c r="A124" s="57"/>
      <c r="B124" s="58" t="s">
        <v>370</v>
      </c>
      <c r="C124" s="103"/>
      <c r="D124" s="53"/>
      <c r="E124" s="53"/>
      <c r="F124" s="53"/>
      <c r="G124" s="80"/>
      <c r="H124" s="80"/>
    </row>
    <row r="125" spans="1:244" s="54" customFormat="1" x14ac:dyDescent="0.3">
      <c r="A125" s="57"/>
      <c r="B125" s="70" t="s">
        <v>387</v>
      </c>
      <c r="C125" s="103">
        <f t="shared" ref="C125:H125" si="47">C126+C127</f>
        <v>0</v>
      </c>
      <c r="D125" s="103">
        <f t="shared" si="47"/>
        <v>0</v>
      </c>
      <c r="E125" s="103">
        <f t="shared" si="47"/>
        <v>0</v>
      </c>
      <c r="F125" s="103">
        <f t="shared" si="47"/>
        <v>0</v>
      </c>
      <c r="G125" s="103">
        <f t="shared" si="47"/>
        <v>0</v>
      </c>
      <c r="H125" s="103">
        <f t="shared" si="47"/>
        <v>0</v>
      </c>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c r="HP125" s="40"/>
      <c r="HQ125" s="40"/>
      <c r="HR125" s="40"/>
      <c r="HS125" s="40"/>
      <c r="HT125" s="40"/>
      <c r="HU125" s="40"/>
      <c r="HV125" s="40"/>
      <c r="HW125" s="40"/>
      <c r="HX125" s="40"/>
      <c r="HY125" s="40"/>
      <c r="HZ125" s="40"/>
      <c r="IA125" s="40"/>
      <c r="IB125" s="40"/>
      <c r="IC125" s="40"/>
      <c r="ID125" s="40"/>
      <c r="IE125" s="40"/>
      <c r="IF125" s="40"/>
      <c r="IG125" s="40"/>
      <c r="IH125" s="40"/>
      <c r="II125" s="40"/>
      <c r="IJ125" s="40"/>
    </row>
    <row r="126" spans="1:244" s="54" customFormat="1" x14ac:dyDescent="0.3">
      <c r="A126" s="57"/>
      <c r="B126" s="70" t="s">
        <v>368</v>
      </c>
      <c r="C126" s="103"/>
      <c r="D126" s="53"/>
      <c r="E126" s="53"/>
      <c r="F126" s="53"/>
      <c r="G126" s="80"/>
      <c r="H126" s="8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c r="HP126" s="40"/>
      <c r="HQ126" s="40"/>
      <c r="HR126" s="40"/>
      <c r="HS126" s="40"/>
      <c r="HT126" s="40"/>
      <c r="HU126" s="40"/>
      <c r="HV126" s="40"/>
      <c r="HW126" s="40"/>
      <c r="HX126" s="40"/>
      <c r="HY126" s="40"/>
      <c r="HZ126" s="40"/>
      <c r="IA126" s="40"/>
      <c r="IB126" s="40"/>
      <c r="IC126" s="40"/>
      <c r="ID126" s="40"/>
      <c r="IE126" s="40"/>
      <c r="IF126" s="40"/>
      <c r="IG126" s="40"/>
      <c r="IH126" s="40"/>
      <c r="II126" s="40"/>
      <c r="IJ126" s="40"/>
    </row>
    <row r="127" spans="1:244" s="54" customFormat="1" ht="60" x14ac:dyDescent="0.3">
      <c r="A127" s="57"/>
      <c r="B127" s="70" t="s">
        <v>370</v>
      </c>
      <c r="C127" s="103"/>
      <c r="D127" s="53"/>
      <c r="E127" s="53"/>
      <c r="F127" s="53"/>
      <c r="G127" s="80"/>
      <c r="H127" s="8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c r="HP127" s="40"/>
      <c r="HQ127" s="40"/>
      <c r="HR127" s="40"/>
      <c r="HS127" s="40"/>
      <c r="HT127" s="40"/>
      <c r="HU127" s="40"/>
      <c r="HV127" s="40"/>
      <c r="HW127" s="40"/>
      <c r="HX127" s="40"/>
      <c r="HY127" s="40"/>
      <c r="HZ127" s="40"/>
      <c r="IA127" s="40"/>
      <c r="IB127" s="40"/>
      <c r="IC127" s="40"/>
      <c r="ID127" s="40"/>
      <c r="IE127" s="40"/>
      <c r="IF127" s="40"/>
      <c r="IG127" s="40"/>
      <c r="IH127" s="40"/>
      <c r="II127" s="40"/>
      <c r="IJ127" s="40"/>
    </row>
    <row r="128" spans="1:244" s="54" customFormat="1" x14ac:dyDescent="0.3">
      <c r="A128" s="57"/>
      <c r="B128" s="70" t="s">
        <v>388</v>
      </c>
      <c r="C128" s="103">
        <f t="shared" ref="C128:H128" si="48">C129+C130</f>
        <v>0</v>
      </c>
      <c r="D128" s="103">
        <f t="shared" si="48"/>
        <v>27748990</v>
      </c>
      <c r="E128" s="103">
        <f t="shared" si="48"/>
        <v>31522480</v>
      </c>
      <c r="F128" s="103">
        <f t="shared" si="48"/>
        <v>31522480</v>
      </c>
      <c r="G128" s="103">
        <f t="shared" si="48"/>
        <v>31127978.870000005</v>
      </c>
      <c r="H128" s="103">
        <f t="shared" si="48"/>
        <v>0</v>
      </c>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c r="HP128" s="40"/>
      <c r="HQ128" s="40"/>
      <c r="HR128" s="40"/>
      <c r="HS128" s="40"/>
      <c r="HT128" s="40"/>
      <c r="HU128" s="40"/>
      <c r="HV128" s="40"/>
      <c r="HW128" s="40"/>
      <c r="HX128" s="40"/>
      <c r="HY128" s="40"/>
      <c r="HZ128" s="40"/>
      <c r="IA128" s="40"/>
      <c r="IB128" s="40"/>
      <c r="IC128" s="40"/>
      <c r="ID128" s="40"/>
      <c r="IE128" s="40"/>
      <c r="IF128" s="40"/>
      <c r="IG128" s="40"/>
      <c r="IH128" s="40"/>
      <c r="II128" s="40"/>
      <c r="IJ128" s="40"/>
    </row>
    <row r="129" spans="1:244" s="54" customFormat="1" x14ac:dyDescent="0.3">
      <c r="A129" s="57"/>
      <c r="B129" s="70" t="s">
        <v>368</v>
      </c>
      <c r="C129" s="103"/>
      <c r="D129" s="53">
        <v>27748210</v>
      </c>
      <c r="E129" s="53">
        <v>31521700</v>
      </c>
      <c r="F129" s="53">
        <v>31521700</v>
      </c>
      <c r="G129" s="126">
        <f>22652463.44+4001467.51+4473278.16</f>
        <v>31127209.110000003</v>
      </c>
      <c r="H129" s="80">
        <f>G129-[2]cheltuieli!$G$129</f>
        <v>0</v>
      </c>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c r="HP129" s="40"/>
      <c r="HQ129" s="40"/>
      <c r="HR129" s="40"/>
      <c r="HS129" s="40"/>
      <c r="HT129" s="40"/>
      <c r="HU129" s="40"/>
      <c r="HV129" s="40"/>
      <c r="HW129" s="40"/>
      <c r="HX129" s="40"/>
      <c r="HY129" s="40"/>
      <c r="HZ129" s="40"/>
      <c r="IA129" s="40"/>
      <c r="IB129" s="40"/>
      <c r="IC129" s="40"/>
      <c r="ID129" s="40"/>
      <c r="IE129" s="40"/>
      <c r="IF129" s="40"/>
      <c r="IG129" s="40"/>
      <c r="IH129" s="40"/>
      <c r="II129" s="40"/>
      <c r="IJ129" s="40"/>
    </row>
    <row r="130" spans="1:244" s="54" customFormat="1" ht="60" x14ac:dyDescent="0.3">
      <c r="A130" s="57"/>
      <c r="B130" s="70" t="s">
        <v>370</v>
      </c>
      <c r="C130" s="103"/>
      <c r="D130" s="53">
        <v>780</v>
      </c>
      <c r="E130" s="53">
        <v>780</v>
      </c>
      <c r="F130" s="53">
        <v>780</v>
      </c>
      <c r="G130" s="126">
        <v>769.76</v>
      </c>
      <c r="H130" s="80">
        <f>G130-[2]cheltuieli!$G$130</f>
        <v>0</v>
      </c>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c r="HP130" s="40"/>
      <c r="HQ130" s="40"/>
      <c r="HR130" s="40"/>
      <c r="HS130" s="40"/>
      <c r="HT130" s="40"/>
      <c r="HU130" s="40"/>
      <c r="HV130" s="40"/>
      <c r="HW130" s="40"/>
      <c r="HX130" s="40"/>
      <c r="HY130" s="40"/>
      <c r="HZ130" s="40"/>
      <c r="IA130" s="40"/>
      <c r="IB130" s="40"/>
      <c r="IC130" s="40"/>
      <c r="ID130" s="40"/>
      <c r="IE130" s="40"/>
      <c r="IF130" s="40"/>
      <c r="IG130" s="40"/>
      <c r="IH130" s="40"/>
      <c r="II130" s="40"/>
      <c r="IJ130" s="40"/>
    </row>
    <row r="131" spans="1:244" s="54" customFormat="1" ht="30" x14ac:dyDescent="0.3">
      <c r="A131" s="57"/>
      <c r="B131" s="71" t="s">
        <v>389</v>
      </c>
      <c r="C131" s="103">
        <f t="shared" ref="C131:H131" si="49">C132+C135+C138+C136+C137</f>
        <v>0</v>
      </c>
      <c r="D131" s="103">
        <f t="shared" si="49"/>
        <v>22897970</v>
      </c>
      <c r="E131" s="103">
        <f t="shared" si="49"/>
        <v>21104550</v>
      </c>
      <c r="F131" s="103">
        <f t="shared" si="49"/>
        <v>21104550</v>
      </c>
      <c r="G131" s="103">
        <f t="shared" si="49"/>
        <v>20485120.350000001</v>
      </c>
      <c r="H131" s="103">
        <f t="shared" si="49"/>
        <v>0</v>
      </c>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c r="HP131" s="40"/>
      <c r="HQ131" s="40"/>
      <c r="HR131" s="40"/>
      <c r="HS131" s="40"/>
      <c r="HT131" s="40"/>
      <c r="HU131" s="40"/>
      <c r="HV131" s="40"/>
      <c r="HW131" s="40"/>
      <c r="HX131" s="40"/>
      <c r="HY131" s="40"/>
      <c r="HZ131" s="40"/>
      <c r="IA131" s="40"/>
      <c r="IB131" s="40"/>
      <c r="IC131" s="40"/>
      <c r="ID131" s="40"/>
      <c r="IE131" s="40"/>
      <c r="IF131" s="40"/>
      <c r="IG131" s="40"/>
      <c r="IH131" s="40"/>
      <c r="II131" s="40"/>
      <c r="IJ131" s="40"/>
    </row>
    <row r="132" spans="1:244" s="54" customFormat="1" x14ac:dyDescent="0.3">
      <c r="A132" s="57"/>
      <c r="B132" s="70" t="s">
        <v>390</v>
      </c>
      <c r="C132" s="103">
        <f t="shared" ref="C132:H132" si="50">C133+C134</f>
        <v>0</v>
      </c>
      <c r="D132" s="103">
        <f t="shared" si="50"/>
        <v>22556910</v>
      </c>
      <c r="E132" s="103">
        <f t="shared" si="50"/>
        <v>20738260</v>
      </c>
      <c r="F132" s="103">
        <f t="shared" si="50"/>
        <v>20738260</v>
      </c>
      <c r="G132" s="103">
        <f t="shared" si="50"/>
        <v>20119838.960000001</v>
      </c>
      <c r="H132" s="103">
        <f t="shared" si="50"/>
        <v>0</v>
      </c>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c r="HP132" s="40"/>
      <c r="HQ132" s="40"/>
      <c r="HR132" s="40"/>
      <c r="HS132" s="40"/>
      <c r="HT132" s="40"/>
      <c r="HU132" s="40"/>
      <c r="HV132" s="40"/>
      <c r="HW132" s="40"/>
      <c r="HX132" s="40"/>
      <c r="HY132" s="40"/>
      <c r="HZ132" s="40"/>
      <c r="IA132" s="40"/>
      <c r="IB132" s="40"/>
      <c r="IC132" s="40"/>
      <c r="ID132" s="40"/>
      <c r="IE132" s="40"/>
      <c r="IF132" s="40"/>
      <c r="IG132" s="40"/>
      <c r="IH132" s="40"/>
      <c r="II132" s="40"/>
      <c r="IJ132" s="40"/>
    </row>
    <row r="133" spans="1:244" s="54" customFormat="1" ht="16.5" customHeight="1" x14ac:dyDescent="0.3">
      <c r="A133" s="57"/>
      <c r="B133" s="70" t="s">
        <v>368</v>
      </c>
      <c r="C133" s="103"/>
      <c r="D133" s="53">
        <v>22556910</v>
      </c>
      <c r="E133" s="53">
        <v>20738260</v>
      </c>
      <c r="F133" s="53">
        <v>20738260</v>
      </c>
      <c r="G133" s="80">
        <f>15561652.34+2371600.7+2186585.92</f>
        <v>20119838.960000001</v>
      </c>
      <c r="H133" s="80">
        <f>G133-[2]cheltuieli!$G$133</f>
        <v>0</v>
      </c>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c r="HP133" s="40"/>
      <c r="HQ133" s="40"/>
      <c r="HR133" s="40"/>
      <c r="HS133" s="40"/>
      <c r="HT133" s="40"/>
      <c r="HU133" s="40"/>
      <c r="HV133" s="40"/>
      <c r="HW133" s="40"/>
      <c r="HX133" s="40"/>
      <c r="HY133" s="40"/>
      <c r="HZ133" s="40"/>
      <c r="IA133" s="40"/>
      <c r="IB133" s="40"/>
      <c r="IC133" s="40"/>
      <c r="ID133" s="40"/>
      <c r="IE133" s="40"/>
      <c r="IF133" s="40"/>
      <c r="IG133" s="40"/>
      <c r="IH133" s="40"/>
      <c r="II133" s="40"/>
      <c r="IJ133" s="40"/>
    </row>
    <row r="134" spans="1:244" s="54" customFormat="1" ht="60" x14ac:dyDescent="0.3">
      <c r="A134" s="57"/>
      <c r="B134" s="70" t="s">
        <v>370</v>
      </c>
      <c r="C134" s="103"/>
      <c r="D134" s="53"/>
      <c r="E134" s="53"/>
      <c r="F134" s="53"/>
      <c r="G134" s="80"/>
      <c r="H134" s="8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c r="HP134" s="40"/>
      <c r="HQ134" s="40"/>
      <c r="HR134" s="40"/>
      <c r="HS134" s="40"/>
      <c r="HT134" s="40"/>
      <c r="HU134" s="40"/>
      <c r="HV134" s="40"/>
      <c r="HW134" s="40"/>
      <c r="HX134" s="40"/>
      <c r="HY134" s="40"/>
      <c r="HZ134" s="40"/>
      <c r="IA134" s="40"/>
      <c r="IB134" s="40"/>
      <c r="IC134" s="40"/>
      <c r="ID134" s="40"/>
      <c r="IE134" s="40"/>
      <c r="IF134" s="40"/>
      <c r="IG134" s="40"/>
      <c r="IH134" s="40"/>
      <c r="II134" s="40"/>
      <c r="IJ134" s="40"/>
    </row>
    <row r="135" spans="1:244" s="54" customFormat="1" ht="16.5" customHeight="1" x14ac:dyDescent="0.3">
      <c r="A135" s="57"/>
      <c r="B135" s="70" t="s">
        <v>391</v>
      </c>
      <c r="C135" s="103"/>
      <c r="D135" s="53"/>
      <c r="E135" s="53"/>
      <c r="F135" s="53"/>
      <c r="G135" s="80"/>
      <c r="H135" s="8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c r="HP135" s="40"/>
      <c r="HQ135" s="40"/>
      <c r="HR135" s="40"/>
      <c r="HS135" s="40"/>
      <c r="HT135" s="40"/>
      <c r="HU135" s="40"/>
      <c r="HV135" s="40"/>
      <c r="HW135" s="40"/>
      <c r="HX135" s="40"/>
      <c r="HY135" s="40"/>
      <c r="HZ135" s="40"/>
      <c r="IA135" s="40"/>
      <c r="IB135" s="40"/>
      <c r="IC135" s="40"/>
      <c r="ID135" s="40"/>
      <c r="IE135" s="40"/>
      <c r="IF135" s="40"/>
      <c r="IG135" s="40"/>
      <c r="IH135" s="40"/>
      <c r="II135" s="40"/>
      <c r="IJ135" s="40"/>
    </row>
    <row r="136" spans="1:244" ht="30" x14ac:dyDescent="0.3">
      <c r="A136" s="51"/>
      <c r="B136" s="70" t="s">
        <v>392</v>
      </c>
      <c r="C136" s="103"/>
      <c r="D136" s="53">
        <v>317790</v>
      </c>
      <c r="E136" s="53">
        <v>342640</v>
      </c>
      <c r="F136" s="53">
        <v>342640</v>
      </c>
      <c r="G136" s="80">
        <f>317550.4+25070.99</f>
        <v>342621.39</v>
      </c>
      <c r="H136" s="80">
        <f>G136-[2]cheltuieli!$G$136</f>
        <v>0</v>
      </c>
    </row>
    <row r="137" spans="1:244" ht="16.5" customHeight="1" x14ac:dyDescent="0.3">
      <c r="A137" s="51"/>
      <c r="B137" s="70" t="s">
        <v>393</v>
      </c>
      <c r="C137" s="103"/>
      <c r="D137" s="53">
        <v>23270</v>
      </c>
      <c r="E137" s="53">
        <v>23650</v>
      </c>
      <c r="F137" s="53">
        <v>23650</v>
      </c>
      <c r="G137" s="80">
        <f>18130+470+4060</f>
        <v>22660</v>
      </c>
      <c r="H137" s="80">
        <f>G137-[2]cheltuieli!$G$137</f>
        <v>0</v>
      </c>
    </row>
    <row r="138" spans="1:244" s="54" customFormat="1" ht="16.5" customHeight="1" x14ac:dyDescent="0.3">
      <c r="A138" s="57"/>
      <c r="B138" s="70" t="s">
        <v>394</v>
      </c>
      <c r="C138" s="103">
        <f>C139+C140</f>
        <v>0</v>
      </c>
      <c r="D138" s="103">
        <f t="shared" ref="D138:H138" si="51">D139+D140</f>
        <v>0</v>
      </c>
      <c r="E138" s="103">
        <f t="shared" si="51"/>
        <v>0</v>
      </c>
      <c r="F138" s="103">
        <f t="shared" si="51"/>
        <v>0</v>
      </c>
      <c r="G138" s="103">
        <f t="shared" si="51"/>
        <v>0</v>
      </c>
      <c r="H138" s="103">
        <f t="shared" si="51"/>
        <v>0</v>
      </c>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c r="HP138" s="40"/>
      <c r="HQ138" s="40"/>
      <c r="HR138" s="40"/>
      <c r="HS138" s="40"/>
      <c r="HT138" s="40"/>
      <c r="HU138" s="40"/>
      <c r="HV138" s="40"/>
      <c r="HW138" s="40"/>
      <c r="HX138" s="40"/>
      <c r="HY138" s="40"/>
      <c r="HZ138" s="40"/>
      <c r="IA138" s="40"/>
      <c r="IB138" s="40"/>
      <c r="IC138" s="40"/>
      <c r="ID138" s="40"/>
      <c r="IE138" s="40"/>
      <c r="IF138" s="40"/>
      <c r="IG138" s="40"/>
      <c r="IH138" s="40"/>
      <c r="II138" s="40"/>
      <c r="IJ138" s="40"/>
    </row>
    <row r="139" spans="1:244" s="54" customFormat="1" ht="16.5" customHeight="1" x14ac:dyDescent="0.3">
      <c r="A139" s="57"/>
      <c r="B139" s="70" t="s">
        <v>368</v>
      </c>
      <c r="C139" s="103"/>
      <c r="D139" s="53"/>
      <c r="E139" s="53"/>
      <c r="F139" s="53"/>
      <c r="G139" s="80"/>
      <c r="H139" s="8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c r="HP139" s="40"/>
      <c r="HQ139" s="40"/>
      <c r="HR139" s="40"/>
      <c r="HS139" s="40"/>
      <c r="HT139" s="40"/>
      <c r="HU139" s="40"/>
      <c r="HV139" s="40"/>
      <c r="HW139" s="40"/>
      <c r="HX139" s="40"/>
      <c r="HY139" s="40"/>
      <c r="HZ139" s="40"/>
      <c r="IA139" s="40"/>
      <c r="IB139" s="40"/>
      <c r="IC139" s="40"/>
      <c r="ID139" s="40"/>
      <c r="IE139" s="40"/>
      <c r="IF139" s="40"/>
      <c r="IG139" s="40"/>
      <c r="IH139" s="40"/>
      <c r="II139" s="40"/>
      <c r="IJ139" s="40"/>
    </row>
    <row r="140" spans="1:244" s="54" customFormat="1" ht="60" x14ac:dyDescent="0.3">
      <c r="A140" s="57"/>
      <c r="B140" s="70" t="s">
        <v>370</v>
      </c>
      <c r="C140" s="103"/>
      <c r="D140" s="53"/>
      <c r="E140" s="53"/>
      <c r="F140" s="53"/>
      <c r="G140" s="80"/>
      <c r="H140" s="8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c r="HP140" s="40"/>
      <c r="HQ140" s="40"/>
      <c r="HR140" s="40"/>
      <c r="HS140" s="40"/>
      <c r="HT140" s="40"/>
      <c r="HU140" s="40"/>
      <c r="HV140" s="40"/>
      <c r="HW140" s="40"/>
      <c r="HX140" s="40"/>
      <c r="HY140" s="40"/>
      <c r="HZ140" s="40"/>
      <c r="IA140" s="40"/>
      <c r="IB140" s="40"/>
      <c r="IC140" s="40"/>
      <c r="ID140" s="40"/>
      <c r="IE140" s="40"/>
      <c r="IF140" s="40"/>
      <c r="IG140" s="40"/>
      <c r="IH140" s="40"/>
      <c r="II140" s="40"/>
      <c r="IJ140" s="40"/>
    </row>
    <row r="141" spans="1:244" s="54" customFormat="1" ht="16.5" customHeight="1" x14ac:dyDescent="0.3">
      <c r="A141" s="57"/>
      <c r="B141" s="59" t="s">
        <v>361</v>
      </c>
      <c r="C141" s="103"/>
      <c r="D141" s="53"/>
      <c r="E141" s="53"/>
      <c r="F141" s="53"/>
      <c r="G141" s="80">
        <v>-4997.55</v>
      </c>
      <c r="H141" s="80">
        <f>G141-[2]cheltuieli!$G$141</f>
        <v>0</v>
      </c>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c r="HP141" s="40"/>
      <c r="HQ141" s="40"/>
      <c r="HR141" s="40"/>
      <c r="HS141" s="40"/>
      <c r="HT141" s="40"/>
      <c r="HU141" s="40"/>
      <c r="HV141" s="40"/>
      <c r="HW141" s="40"/>
      <c r="HX141" s="40"/>
      <c r="HY141" s="40"/>
      <c r="HZ141" s="40"/>
      <c r="IA141" s="40"/>
      <c r="IB141" s="40"/>
      <c r="IC141" s="40"/>
      <c r="ID141" s="40"/>
      <c r="IE141" s="40"/>
      <c r="IF141" s="40"/>
      <c r="IG141" s="40"/>
      <c r="IH141" s="40"/>
      <c r="II141" s="40"/>
      <c r="IJ141" s="40"/>
    </row>
    <row r="142" spans="1:244" s="54" customFormat="1" ht="30" x14ac:dyDescent="0.3">
      <c r="A142" s="57" t="s">
        <v>395</v>
      </c>
      <c r="B142" s="55" t="s">
        <v>396</v>
      </c>
      <c r="C142" s="103">
        <f t="shared" ref="C142:H142" si="52">C143+C146+C149+C152+C155+C156+C157+C160+C161+C162</f>
        <v>0</v>
      </c>
      <c r="D142" s="103">
        <f t="shared" si="52"/>
        <v>4642900</v>
      </c>
      <c r="E142" s="103">
        <f t="shared" si="52"/>
        <v>4777270</v>
      </c>
      <c r="F142" s="103">
        <f t="shared" si="52"/>
        <v>4777270</v>
      </c>
      <c r="G142" s="103">
        <f t="shared" si="52"/>
        <v>4699979.6899999995</v>
      </c>
      <c r="H142" s="103">
        <f t="shared" si="52"/>
        <v>0</v>
      </c>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c r="HP142" s="40"/>
      <c r="HQ142" s="40"/>
      <c r="HR142" s="40"/>
      <c r="HS142" s="40"/>
      <c r="HT142" s="40"/>
      <c r="HU142" s="40"/>
      <c r="HV142" s="40"/>
      <c r="HW142" s="40"/>
      <c r="HX142" s="40"/>
      <c r="HY142" s="40"/>
      <c r="HZ142" s="40"/>
      <c r="IA142" s="40"/>
      <c r="IB142" s="40"/>
      <c r="IC142" s="40"/>
      <c r="ID142" s="40"/>
      <c r="IE142" s="40"/>
      <c r="IF142" s="40"/>
      <c r="IG142" s="40"/>
      <c r="IH142" s="40"/>
      <c r="II142" s="40"/>
      <c r="IJ142" s="40"/>
    </row>
    <row r="143" spans="1:244" s="54" customFormat="1" x14ac:dyDescent="0.3">
      <c r="A143" s="57"/>
      <c r="B143" s="58" t="s">
        <v>384</v>
      </c>
      <c r="C143" s="103">
        <f t="shared" ref="C143:H143" si="53">C144+C145</f>
        <v>0</v>
      </c>
      <c r="D143" s="103">
        <f t="shared" si="53"/>
        <v>1748360</v>
      </c>
      <c r="E143" s="103">
        <f t="shared" si="53"/>
        <v>1745920</v>
      </c>
      <c r="F143" s="103">
        <f t="shared" si="53"/>
        <v>1745920</v>
      </c>
      <c r="G143" s="103">
        <f t="shared" si="53"/>
        <v>1697556</v>
      </c>
      <c r="H143" s="103">
        <f t="shared" si="53"/>
        <v>0</v>
      </c>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c r="HP143" s="40"/>
      <c r="HQ143" s="40"/>
      <c r="HR143" s="40"/>
      <c r="HS143" s="40"/>
      <c r="HT143" s="40"/>
      <c r="HU143" s="40"/>
      <c r="HV143" s="40"/>
      <c r="HW143" s="40"/>
      <c r="HX143" s="40"/>
      <c r="HY143" s="40"/>
      <c r="HZ143" s="40"/>
      <c r="IA143" s="40"/>
      <c r="IB143" s="40"/>
      <c r="IC143" s="40"/>
      <c r="ID143" s="40"/>
      <c r="IE143" s="40"/>
      <c r="IF143" s="40"/>
      <c r="IG143" s="40"/>
      <c r="IH143" s="40"/>
      <c r="II143" s="40"/>
      <c r="IJ143" s="40"/>
    </row>
    <row r="144" spans="1:244" s="54" customFormat="1" x14ac:dyDescent="0.3">
      <c r="A144" s="57"/>
      <c r="B144" s="58" t="s">
        <v>368</v>
      </c>
      <c r="C144" s="103"/>
      <c r="D144" s="53">
        <v>1748030</v>
      </c>
      <c r="E144" s="53">
        <v>1745590</v>
      </c>
      <c r="F144" s="53">
        <v>1745590</v>
      </c>
      <c r="G144" s="80">
        <f>1285280+236490+175570</f>
        <v>1697340</v>
      </c>
      <c r="H144" s="80">
        <f>G144-[2]cheltuieli!$G$144</f>
        <v>0</v>
      </c>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c r="HP144" s="40"/>
      <c r="HQ144" s="40"/>
      <c r="HR144" s="40"/>
      <c r="HS144" s="40"/>
      <c r="HT144" s="40"/>
      <c r="HU144" s="40"/>
      <c r="HV144" s="40"/>
      <c r="HW144" s="40"/>
      <c r="HX144" s="40"/>
      <c r="HY144" s="40"/>
      <c r="HZ144" s="40"/>
      <c r="IA144" s="40"/>
      <c r="IB144" s="40"/>
      <c r="IC144" s="40"/>
      <c r="ID144" s="40"/>
      <c r="IE144" s="40"/>
      <c r="IF144" s="40"/>
      <c r="IG144" s="40"/>
      <c r="IH144" s="40"/>
      <c r="II144" s="40"/>
      <c r="IJ144" s="40"/>
    </row>
    <row r="145" spans="1:250" s="54" customFormat="1" ht="16.5" customHeight="1" x14ac:dyDescent="0.3">
      <c r="A145" s="57"/>
      <c r="B145" s="58" t="s">
        <v>370</v>
      </c>
      <c r="C145" s="103"/>
      <c r="D145" s="53">
        <v>330</v>
      </c>
      <c r="E145" s="53">
        <v>330</v>
      </c>
      <c r="F145" s="53">
        <v>330</v>
      </c>
      <c r="G145" s="127">
        <v>216</v>
      </c>
      <c r="H145" s="80">
        <f>G145-[2]cheltuieli!$G$145</f>
        <v>0</v>
      </c>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c r="HP145" s="40"/>
      <c r="HQ145" s="40"/>
      <c r="HR145" s="40"/>
      <c r="HS145" s="40"/>
      <c r="HT145" s="40"/>
      <c r="HU145" s="40"/>
      <c r="HV145" s="40"/>
      <c r="HW145" s="40"/>
      <c r="HX145" s="40"/>
      <c r="HY145" s="40"/>
      <c r="HZ145" s="40"/>
      <c r="IA145" s="40"/>
      <c r="IB145" s="40"/>
      <c r="IC145" s="40"/>
      <c r="ID145" s="40"/>
      <c r="IE145" s="40"/>
      <c r="IF145" s="40"/>
      <c r="IG145" s="40"/>
      <c r="IH145" s="40"/>
      <c r="II145" s="40"/>
      <c r="IJ145" s="40"/>
    </row>
    <row r="146" spans="1:250" s="54" customFormat="1" ht="30" x14ac:dyDescent="0.3">
      <c r="A146" s="57"/>
      <c r="B146" s="72" t="s">
        <v>397</v>
      </c>
      <c r="C146" s="103">
        <f t="shared" ref="C146:H146" si="54">C147+C148</f>
        <v>0</v>
      </c>
      <c r="D146" s="103">
        <f t="shared" si="54"/>
        <v>1174190</v>
      </c>
      <c r="E146" s="103">
        <f t="shared" si="54"/>
        <v>1212220</v>
      </c>
      <c r="F146" s="103">
        <f t="shared" si="54"/>
        <v>1212220</v>
      </c>
      <c r="G146" s="103">
        <f t="shared" si="54"/>
        <v>1184149.67</v>
      </c>
      <c r="H146" s="103">
        <f t="shared" si="54"/>
        <v>0</v>
      </c>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c r="HP146" s="40"/>
      <c r="HQ146" s="40"/>
      <c r="HR146" s="40"/>
      <c r="HS146" s="40"/>
      <c r="HT146" s="40"/>
      <c r="HU146" s="40"/>
      <c r="HV146" s="40"/>
      <c r="HW146" s="40"/>
      <c r="HX146" s="40"/>
      <c r="HY146" s="40"/>
      <c r="HZ146" s="40"/>
      <c r="IA146" s="40"/>
      <c r="IB146" s="40"/>
      <c r="IC146" s="40"/>
      <c r="ID146" s="40"/>
      <c r="IE146" s="40"/>
      <c r="IF146" s="40"/>
      <c r="IG146" s="40"/>
      <c r="IH146" s="40"/>
      <c r="II146" s="40"/>
      <c r="IJ146" s="40"/>
    </row>
    <row r="147" spans="1:250" s="54" customFormat="1" ht="16.5" customHeight="1" x14ac:dyDescent="0.3">
      <c r="A147" s="57"/>
      <c r="B147" s="72" t="s">
        <v>368</v>
      </c>
      <c r="C147" s="103"/>
      <c r="D147" s="53">
        <v>1174190</v>
      </c>
      <c r="E147" s="53">
        <v>1212220</v>
      </c>
      <c r="F147" s="53">
        <v>1212220</v>
      </c>
      <c r="G147" s="80">
        <f>849597.47+334552.2</f>
        <v>1184149.67</v>
      </c>
      <c r="H147" s="80">
        <f>G147-[2]cheltuieli!$G$147</f>
        <v>0</v>
      </c>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c r="HP147" s="40"/>
      <c r="HQ147" s="40"/>
      <c r="HR147" s="40"/>
      <c r="HS147" s="40"/>
      <c r="HT147" s="40"/>
      <c r="HU147" s="40"/>
      <c r="HV147" s="40"/>
      <c r="HW147" s="40"/>
      <c r="HX147" s="40"/>
      <c r="HY147" s="40"/>
      <c r="HZ147" s="40"/>
      <c r="IA147" s="40"/>
      <c r="IB147" s="40"/>
      <c r="IC147" s="40"/>
      <c r="ID147" s="40"/>
      <c r="IE147" s="40"/>
      <c r="IF147" s="40"/>
      <c r="IG147" s="40"/>
      <c r="IH147" s="40"/>
      <c r="II147" s="40"/>
      <c r="IJ147" s="40"/>
    </row>
    <row r="148" spans="1:250" s="54" customFormat="1" ht="60" x14ac:dyDescent="0.3">
      <c r="A148" s="57"/>
      <c r="B148" s="72" t="s">
        <v>370</v>
      </c>
      <c r="C148" s="103"/>
      <c r="D148" s="53"/>
      <c r="E148" s="53"/>
      <c r="F148" s="53"/>
      <c r="G148" s="80"/>
      <c r="H148" s="8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c r="HP148" s="40"/>
      <c r="HQ148" s="40"/>
      <c r="HR148" s="40"/>
      <c r="HS148" s="40"/>
      <c r="HT148" s="40"/>
      <c r="HU148" s="40"/>
      <c r="HV148" s="40"/>
      <c r="HW148" s="40"/>
      <c r="HX148" s="40"/>
      <c r="HY148" s="40"/>
      <c r="HZ148" s="40"/>
      <c r="IA148" s="40"/>
      <c r="IB148" s="40"/>
      <c r="IC148" s="40"/>
      <c r="ID148" s="40"/>
      <c r="IE148" s="40"/>
      <c r="IF148" s="40"/>
      <c r="IG148" s="40"/>
      <c r="IH148" s="40"/>
      <c r="II148" s="40"/>
      <c r="IJ148" s="40"/>
    </row>
    <row r="149" spans="1:250" s="54" customFormat="1" x14ac:dyDescent="0.3">
      <c r="A149" s="57"/>
      <c r="B149" s="58" t="s">
        <v>398</v>
      </c>
      <c r="C149" s="103">
        <f t="shared" ref="C149:H149" si="55">C150+C151</f>
        <v>0</v>
      </c>
      <c r="D149" s="103">
        <f t="shared" si="55"/>
        <v>1720350</v>
      </c>
      <c r="E149" s="103">
        <f t="shared" si="55"/>
        <v>1819130</v>
      </c>
      <c r="F149" s="103">
        <f t="shared" si="55"/>
        <v>1819130</v>
      </c>
      <c r="G149" s="103">
        <f t="shared" si="55"/>
        <v>1818274.0199999998</v>
      </c>
      <c r="H149" s="103">
        <f t="shared" si="55"/>
        <v>0</v>
      </c>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c r="HP149" s="40"/>
      <c r="HQ149" s="40"/>
      <c r="HR149" s="40"/>
      <c r="HS149" s="40"/>
      <c r="HT149" s="40"/>
      <c r="HU149" s="40"/>
      <c r="HV149" s="40"/>
      <c r="HW149" s="40"/>
      <c r="HX149" s="40"/>
      <c r="HY149" s="40"/>
      <c r="HZ149" s="40"/>
      <c r="IA149" s="40"/>
      <c r="IB149" s="40"/>
      <c r="IC149" s="40"/>
      <c r="ID149" s="40"/>
      <c r="IE149" s="40"/>
      <c r="IF149" s="40"/>
      <c r="IG149" s="40"/>
      <c r="IH149" s="40"/>
      <c r="II149" s="40"/>
      <c r="IJ149" s="40"/>
    </row>
    <row r="150" spans="1:250" s="54" customFormat="1" ht="16.5" customHeight="1" x14ac:dyDescent="0.3">
      <c r="A150" s="57"/>
      <c r="B150" s="58" t="s">
        <v>368</v>
      </c>
      <c r="C150" s="103"/>
      <c r="D150" s="53">
        <v>1712400</v>
      </c>
      <c r="E150" s="53">
        <v>1811180</v>
      </c>
      <c r="F150" s="53">
        <v>1811180</v>
      </c>
      <c r="G150" s="80">
        <f>1490183.95+284357.25+35785.63</f>
        <v>1810326.8299999998</v>
      </c>
      <c r="H150" s="80">
        <f>G150-[2]cheltuieli!$G$150</f>
        <v>0</v>
      </c>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c r="HP150" s="40"/>
      <c r="HQ150" s="40"/>
      <c r="HR150" s="40"/>
      <c r="HS150" s="40"/>
      <c r="HT150" s="40"/>
      <c r="HU150" s="40"/>
      <c r="HV150" s="40"/>
      <c r="HW150" s="40"/>
      <c r="HX150" s="40"/>
      <c r="HY150" s="40"/>
      <c r="HZ150" s="40"/>
      <c r="IA150" s="40"/>
      <c r="IB150" s="40"/>
      <c r="IC150" s="40"/>
      <c r="ID150" s="40"/>
      <c r="IE150" s="40"/>
      <c r="IF150" s="40"/>
      <c r="IG150" s="40"/>
      <c r="IH150" s="40"/>
      <c r="II150" s="40"/>
      <c r="IJ150" s="40"/>
    </row>
    <row r="151" spans="1:250" s="54" customFormat="1" ht="60" x14ac:dyDescent="0.3">
      <c r="A151" s="51"/>
      <c r="B151" s="58" t="s">
        <v>370</v>
      </c>
      <c r="C151" s="103"/>
      <c r="D151" s="53">
        <v>7950</v>
      </c>
      <c r="E151" s="53">
        <v>7950</v>
      </c>
      <c r="F151" s="53">
        <v>7950</v>
      </c>
      <c r="G151" s="127">
        <v>7947.19</v>
      </c>
      <c r="H151" s="80">
        <f>G151-[2]cheltuieli!$G$151</f>
        <v>0</v>
      </c>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c r="HP151" s="40"/>
      <c r="HQ151" s="40"/>
      <c r="HR151" s="40"/>
      <c r="HS151" s="40"/>
      <c r="HT151" s="40"/>
      <c r="HU151" s="40"/>
      <c r="HV151" s="40"/>
      <c r="HW151" s="40"/>
      <c r="HX151" s="40"/>
      <c r="HY151" s="40"/>
      <c r="HZ151" s="40"/>
      <c r="IA151" s="40"/>
      <c r="IB151" s="40"/>
      <c r="IC151" s="40"/>
      <c r="ID151" s="40"/>
      <c r="IE151" s="40"/>
      <c r="IF151" s="40"/>
      <c r="IG151" s="40"/>
      <c r="IH151" s="40"/>
      <c r="II151" s="40"/>
      <c r="IJ151" s="40"/>
    </row>
    <row r="152" spans="1:250" s="114" customFormat="1" ht="30" x14ac:dyDescent="0.3">
      <c r="A152" s="110"/>
      <c r="B152" s="111" t="s">
        <v>399</v>
      </c>
      <c r="C152" s="112">
        <f>C153+C154</f>
        <v>0</v>
      </c>
      <c r="D152" s="112">
        <f>D153+D154</f>
        <v>0</v>
      </c>
      <c r="E152" s="112">
        <f t="shared" ref="E152:H152" si="56">E153+E154</f>
        <v>0</v>
      </c>
      <c r="F152" s="112">
        <f t="shared" si="56"/>
        <v>0</v>
      </c>
      <c r="G152" s="112">
        <f t="shared" si="56"/>
        <v>0</v>
      </c>
      <c r="H152" s="112">
        <f t="shared" si="56"/>
        <v>0</v>
      </c>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3"/>
      <c r="AL152" s="113"/>
      <c r="AM152" s="113"/>
      <c r="AN152" s="113"/>
      <c r="AO152" s="113"/>
      <c r="AP152" s="113"/>
      <c r="AQ152" s="113"/>
      <c r="AR152" s="113"/>
      <c r="AS152" s="113"/>
      <c r="AT152" s="113"/>
      <c r="AU152" s="113"/>
      <c r="AV152" s="113"/>
      <c r="AW152" s="113"/>
      <c r="AX152" s="113"/>
      <c r="AY152" s="113"/>
      <c r="AZ152" s="113"/>
      <c r="BA152" s="113"/>
      <c r="BB152" s="113"/>
      <c r="BC152" s="113"/>
      <c r="BD152" s="113"/>
      <c r="BE152" s="113"/>
      <c r="BF152" s="113"/>
      <c r="BG152" s="113"/>
      <c r="BH152" s="113"/>
      <c r="BI152" s="113"/>
      <c r="BJ152" s="113"/>
      <c r="BK152" s="113"/>
      <c r="BL152" s="113"/>
      <c r="BM152" s="113"/>
      <c r="BN152" s="113"/>
      <c r="BO152" s="113"/>
      <c r="BP152" s="113"/>
      <c r="BQ152" s="113"/>
      <c r="BR152" s="113"/>
      <c r="BS152" s="113"/>
      <c r="BT152" s="113"/>
      <c r="BU152" s="113"/>
      <c r="BV152" s="113"/>
      <c r="BW152" s="113"/>
      <c r="BX152" s="113"/>
      <c r="BY152" s="113"/>
      <c r="BZ152" s="113"/>
      <c r="CA152" s="113"/>
      <c r="CB152" s="113"/>
      <c r="CC152" s="113"/>
      <c r="CD152" s="113"/>
      <c r="CE152" s="113"/>
      <c r="CF152" s="113"/>
      <c r="CG152" s="113"/>
      <c r="CH152" s="113"/>
      <c r="CI152" s="113"/>
      <c r="CJ152" s="113"/>
      <c r="CK152" s="113"/>
      <c r="CL152" s="113"/>
      <c r="CM152" s="113"/>
      <c r="CN152" s="113"/>
      <c r="CO152" s="113"/>
      <c r="CP152" s="113"/>
      <c r="CQ152" s="113"/>
      <c r="CR152" s="113"/>
      <c r="CS152" s="113"/>
      <c r="CT152" s="113"/>
      <c r="CU152" s="113"/>
      <c r="CV152" s="113"/>
      <c r="CW152" s="113"/>
      <c r="CX152" s="113"/>
      <c r="CY152" s="113"/>
      <c r="CZ152" s="113"/>
      <c r="DA152" s="113"/>
      <c r="DB152" s="113"/>
      <c r="DC152" s="113"/>
      <c r="DD152" s="113"/>
      <c r="DE152" s="113"/>
      <c r="DF152" s="113"/>
      <c r="DG152" s="113"/>
      <c r="DH152" s="113"/>
      <c r="DI152" s="113"/>
      <c r="DJ152" s="113"/>
      <c r="DK152" s="113"/>
      <c r="DL152" s="113"/>
      <c r="DM152" s="113"/>
      <c r="DN152" s="113"/>
      <c r="DO152" s="113"/>
      <c r="DP152" s="113"/>
      <c r="DQ152" s="113"/>
      <c r="DR152" s="113"/>
      <c r="DS152" s="113"/>
      <c r="DT152" s="113"/>
      <c r="DU152" s="113"/>
      <c r="DV152" s="113"/>
      <c r="DW152" s="113"/>
      <c r="DX152" s="113"/>
      <c r="DY152" s="113"/>
      <c r="DZ152" s="113"/>
      <c r="EA152" s="113"/>
      <c r="EB152" s="113"/>
      <c r="EC152" s="113"/>
      <c r="ED152" s="113"/>
      <c r="EE152" s="113"/>
      <c r="EF152" s="113"/>
      <c r="EG152" s="113"/>
      <c r="EH152" s="113"/>
      <c r="EI152" s="113"/>
      <c r="EJ152" s="113"/>
      <c r="EK152" s="113"/>
      <c r="EL152" s="113"/>
      <c r="EM152" s="113"/>
      <c r="EN152" s="113"/>
      <c r="EO152" s="113"/>
      <c r="EP152" s="113"/>
      <c r="EQ152" s="113"/>
      <c r="ER152" s="113"/>
      <c r="ES152" s="113"/>
      <c r="ET152" s="113"/>
      <c r="EU152" s="113"/>
      <c r="EV152" s="113"/>
      <c r="EW152" s="113"/>
      <c r="EX152" s="113"/>
      <c r="EY152" s="113"/>
      <c r="EZ152" s="113"/>
      <c r="FA152" s="113"/>
      <c r="FB152" s="113"/>
      <c r="FC152" s="113"/>
      <c r="FD152" s="113"/>
      <c r="FE152" s="113"/>
      <c r="FF152" s="113"/>
      <c r="FG152" s="113"/>
      <c r="FH152" s="113"/>
      <c r="FI152" s="113"/>
      <c r="FJ152" s="113"/>
      <c r="FK152" s="113"/>
      <c r="FL152" s="113"/>
      <c r="FM152" s="113"/>
      <c r="FN152" s="113"/>
      <c r="FO152" s="113"/>
      <c r="FP152" s="113"/>
      <c r="FQ152" s="113"/>
      <c r="FR152" s="113"/>
      <c r="FS152" s="113"/>
      <c r="FT152" s="113"/>
      <c r="FU152" s="113"/>
      <c r="FV152" s="113"/>
      <c r="FW152" s="113"/>
      <c r="FX152" s="113"/>
      <c r="FY152" s="113"/>
      <c r="FZ152" s="113"/>
      <c r="GA152" s="113"/>
      <c r="GB152" s="113"/>
      <c r="GC152" s="113"/>
      <c r="GD152" s="113"/>
      <c r="GE152" s="113"/>
      <c r="GF152" s="113"/>
      <c r="GG152" s="113"/>
      <c r="GH152" s="113"/>
      <c r="GI152" s="113"/>
      <c r="GJ152" s="113"/>
      <c r="GK152" s="113"/>
      <c r="GL152" s="113"/>
      <c r="GM152" s="113"/>
      <c r="GN152" s="113"/>
      <c r="GO152" s="113"/>
      <c r="GP152" s="113"/>
      <c r="GQ152" s="113"/>
      <c r="GR152" s="113"/>
      <c r="GS152" s="113"/>
      <c r="GT152" s="113"/>
      <c r="GU152" s="113"/>
      <c r="GV152" s="113"/>
      <c r="GW152" s="113"/>
      <c r="GX152" s="113"/>
      <c r="GY152" s="113"/>
      <c r="GZ152" s="113"/>
      <c r="HA152" s="113"/>
      <c r="HB152" s="113"/>
      <c r="HC152" s="113"/>
      <c r="HD152" s="113"/>
      <c r="HE152" s="113"/>
      <c r="HF152" s="113"/>
      <c r="HG152" s="113"/>
      <c r="HH152" s="113"/>
      <c r="HI152" s="113"/>
      <c r="HJ152" s="113"/>
      <c r="HK152" s="113"/>
      <c r="HL152" s="113"/>
      <c r="HM152" s="113"/>
      <c r="HN152" s="113"/>
      <c r="HO152" s="113"/>
      <c r="HP152" s="113"/>
      <c r="HQ152" s="113"/>
      <c r="HR152" s="113"/>
      <c r="HS152" s="113"/>
      <c r="HT152" s="113"/>
      <c r="HU152" s="113"/>
      <c r="HV152" s="113"/>
      <c r="HW152" s="113"/>
      <c r="HX152" s="113"/>
      <c r="HY152" s="113"/>
      <c r="HZ152" s="113"/>
      <c r="IA152" s="113"/>
      <c r="IB152" s="113"/>
      <c r="IC152" s="113"/>
      <c r="ID152" s="113"/>
      <c r="IE152" s="113"/>
      <c r="IF152" s="113"/>
      <c r="IG152" s="113"/>
      <c r="IH152" s="113"/>
      <c r="II152" s="113"/>
      <c r="IJ152" s="113"/>
    </row>
    <row r="153" spans="1:250" s="114" customFormat="1" x14ac:dyDescent="0.3">
      <c r="A153" s="110"/>
      <c r="B153" s="111" t="s">
        <v>368</v>
      </c>
      <c r="C153" s="112"/>
      <c r="D153" s="115"/>
      <c r="E153" s="115"/>
      <c r="F153" s="115"/>
      <c r="G153" s="127"/>
      <c r="H153" s="127"/>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3"/>
      <c r="AL153" s="113"/>
      <c r="AM153" s="113"/>
      <c r="AN153" s="113"/>
      <c r="AO153" s="113"/>
      <c r="AP153" s="113"/>
      <c r="AQ153" s="113"/>
      <c r="AR153" s="113"/>
      <c r="AS153" s="113"/>
      <c r="AT153" s="113"/>
      <c r="AU153" s="113"/>
      <c r="AV153" s="113"/>
      <c r="AW153" s="113"/>
      <c r="AX153" s="113"/>
      <c r="AY153" s="113"/>
      <c r="AZ153" s="113"/>
      <c r="BA153" s="113"/>
      <c r="BB153" s="113"/>
      <c r="BC153" s="113"/>
      <c r="BD153" s="113"/>
      <c r="BE153" s="113"/>
      <c r="BF153" s="113"/>
      <c r="BG153" s="113"/>
      <c r="BH153" s="113"/>
      <c r="BI153" s="113"/>
      <c r="BJ153" s="113"/>
      <c r="BK153" s="113"/>
      <c r="BL153" s="113"/>
      <c r="BM153" s="113"/>
      <c r="BN153" s="113"/>
      <c r="BO153" s="113"/>
      <c r="BP153" s="113"/>
      <c r="BQ153" s="113"/>
      <c r="BR153" s="113"/>
      <c r="BS153" s="113"/>
      <c r="BT153" s="113"/>
      <c r="BU153" s="113"/>
      <c r="BV153" s="113"/>
      <c r="BW153" s="113"/>
      <c r="BX153" s="113"/>
      <c r="BY153" s="113"/>
      <c r="BZ153" s="113"/>
      <c r="CA153" s="113"/>
      <c r="CB153" s="113"/>
      <c r="CC153" s="113"/>
      <c r="CD153" s="113"/>
      <c r="CE153" s="113"/>
      <c r="CF153" s="113"/>
      <c r="CG153" s="113"/>
      <c r="CH153" s="113"/>
      <c r="CI153" s="113"/>
      <c r="CJ153" s="113"/>
      <c r="CK153" s="113"/>
      <c r="CL153" s="113"/>
      <c r="CM153" s="113"/>
      <c r="CN153" s="113"/>
      <c r="CO153" s="113"/>
      <c r="CP153" s="113"/>
      <c r="CQ153" s="113"/>
      <c r="CR153" s="113"/>
      <c r="CS153" s="113"/>
      <c r="CT153" s="113"/>
      <c r="CU153" s="113"/>
      <c r="CV153" s="113"/>
      <c r="CW153" s="113"/>
      <c r="CX153" s="113"/>
      <c r="CY153" s="113"/>
      <c r="CZ153" s="113"/>
      <c r="DA153" s="113"/>
      <c r="DB153" s="113"/>
      <c r="DC153" s="113"/>
      <c r="DD153" s="113"/>
      <c r="DE153" s="113"/>
      <c r="DF153" s="113"/>
      <c r="DG153" s="113"/>
      <c r="DH153" s="113"/>
      <c r="DI153" s="113"/>
      <c r="DJ153" s="113"/>
      <c r="DK153" s="113"/>
      <c r="DL153" s="113"/>
      <c r="DM153" s="113"/>
      <c r="DN153" s="113"/>
      <c r="DO153" s="113"/>
      <c r="DP153" s="113"/>
      <c r="DQ153" s="113"/>
      <c r="DR153" s="113"/>
      <c r="DS153" s="113"/>
      <c r="DT153" s="113"/>
      <c r="DU153" s="113"/>
      <c r="DV153" s="113"/>
      <c r="DW153" s="113"/>
      <c r="DX153" s="113"/>
      <c r="DY153" s="113"/>
      <c r="DZ153" s="113"/>
      <c r="EA153" s="113"/>
      <c r="EB153" s="113"/>
      <c r="EC153" s="113"/>
      <c r="ED153" s="113"/>
      <c r="EE153" s="113"/>
      <c r="EF153" s="113"/>
      <c r="EG153" s="113"/>
      <c r="EH153" s="113"/>
      <c r="EI153" s="113"/>
      <c r="EJ153" s="113"/>
      <c r="EK153" s="113"/>
      <c r="EL153" s="113"/>
      <c r="EM153" s="113"/>
      <c r="EN153" s="113"/>
      <c r="EO153" s="113"/>
      <c r="EP153" s="113"/>
      <c r="EQ153" s="113"/>
      <c r="ER153" s="113"/>
      <c r="ES153" s="113"/>
      <c r="ET153" s="113"/>
      <c r="EU153" s="113"/>
      <c r="EV153" s="113"/>
      <c r="EW153" s="113"/>
      <c r="EX153" s="113"/>
      <c r="EY153" s="113"/>
      <c r="EZ153" s="113"/>
      <c r="FA153" s="113"/>
      <c r="FB153" s="113"/>
      <c r="FC153" s="113"/>
      <c r="FD153" s="113"/>
      <c r="FE153" s="113"/>
      <c r="FF153" s="113"/>
      <c r="FG153" s="113"/>
      <c r="FH153" s="113"/>
      <c r="FI153" s="113"/>
      <c r="FJ153" s="113"/>
      <c r="FK153" s="113"/>
      <c r="FL153" s="113"/>
      <c r="FM153" s="113"/>
      <c r="FN153" s="113"/>
      <c r="FO153" s="113"/>
      <c r="FP153" s="113"/>
      <c r="FQ153" s="113"/>
      <c r="FR153" s="113"/>
      <c r="FS153" s="113"/>
      <c r="FT153" s="113"/>
      <c r="FU153" s="113"/>
      <c r="FV153" s="113"/>
      <c r="FW153" s="113"/>
      <c r="FX153" s="113"/>
      <c r="FY153" s="113"/>
      <c r="FZ153" s="113"/>
      <c r="GA153" s="113"/>
      <c r="GB153" s="113"/>
      <c r="GC153" s="113"/>
      <c r="GD153" s="113"/>
      <c r="GE153" s="113"/>
      <c r="GF153" s="113"/>
      <c r="GG153" s="113"/>
      <c r="GH153" s="113"/>
      <c r="GI153" s="113"/>
      <c r="GJ153" s="113"/>
      <c r="GK153" s="113"/>
      <c r="GL153" s="113"/>
      <c r="GM153" s="113"/>
      <c r="GN153" s="113"/>
      <c r="GO153" s="113"/>
      <c r="GP153" s="113"/>
      <c r="GQ153" s="113"/>
      <c r="GR153" s="113"/>
      <c r="GS153" s="113"/>
      <c r="GT153" s="113"/>
      <c r="GU153" s="113"/>
      <c r="GV153" s="113"/>
      <c r="GW153" s="113"/>
      <c r="GX153" s="113"/>
      <c r="GY153" s="113"/>
      <c r="GZ153" s="113"/>
      <c r="HA153" s="113"/>
      <c r="HB153" s="113"/>
      <c r="HC153" s="113"/>
      <c r="HD153" s="113"/>
      <c r="HE153" s="113"/>
      <c r="HF153" s="113"/>
      <c r="HG153" s="113"/>
      <c r="HH153" s="113"/>
      <c r="HI153" s="113"/>
      <c r="HJ153" s="113"/>
      <c r="HK153" s="113"/>
      <c r="HL153" s="113"/>
      <c r="HM153" s="113"/>
      <c r="HN153" s="113"/>
      <c r="HO153" s="113"/>
      <c r="HP153" s="113"/>
      <c r="HQ153" s="113"/>
      <c r="HR153" s="113"/>
      <c r="HS153" s="113"/>
      <c r="HT153" s="113"/>
      <c r="HU153" s="113"/>
      <c r="HV153" s="113"/>
      <c r="HW153" s="113"/>
      <c r="HX153" s="113"/>
      <c r="HY153" s="113"/>
      <c r="HZ153" s="113"/>
      <c r="IA153" s="113"/>
      <c r="IB153" s="113"/>
      <c r="IC153" s="113"/>
      <c r="ID153" s="113"/>
      <c r="IE153" s="113"/>
      <c r="IF153" s="113"/>
      <c r="IG153" s="113"/>
      <c r="IH153" s="113"/>
      <c r="II153" s="113"/>
      <c r="IJ153" s="113"/>
    </row>
    <row r="154" spans="1:250" s="114" customFormat="1" ht="60" x14ac:dyDescent="0.3">
      <c r="A154" s="110"/>
      <c r="B154" s="111" t="s">
        <v>370</v>
      </c>
      <c r="C154" s="112"/>
      <c r="D154" s="115"/>
      <c r="E154" s="115"/>
      <c r="F154" s="115"/>
      <c r="G154" s="127"/>
      <c r="H154" s="127"/>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3"/>
      <c r="AL154" s="113"/>
      <c r="AM154" s="113"/>
      <c r="AN154" s="113"/>
      <c r="AO154" s="113"/>
      <c r="AP154" s="113"/>
      <c r="AQ154" s="113"/>
      <c r="AR154" s="113"/>
      <c r="AS154" s="113"/>
      <c r="AT154" s="113"/>
      <c r="AU154" s="113"/>
      <c r="AV154" s="113"/>
      <c r="AW154" s="113"/>
      <c r="AX154" s="113"/>
      <c r="AY154" s="113"/>
      <c r="AZ154" s="113"/>
      <c r="BA154" s="113"/>
      <c r="BB154" s="113"/>
      <c r="BC154" s="113"/>
      <c r="BD154" s="113"/>
      <c r="BE154" s="113"/>
      <c r="BF154" s="113"/>
      <c r="BG154" s="113"/>
      <c r="BH154" s="113"/>
      <c r="BI154" s="113"/>
      <c r="BJ154" s="113"/>
      <c r="BK154" s="113"/>
      <c r="BL154" s="113"/>
      <c r="BM154" s="113"/>
      <c r="BN154" s="113"/>
      <c r="BO154" s="113"/>
      <c r="BP154" s="113"/>
      <c r="BQ154" s="113"/>
      <c r="BR154" s="113"/>
      <c r="BS154" s="113"/>
      <c r="BT154" s="113"/>
      <c r="BU154" s="113"/>
      <c r="BV154" s="113"/>
      <c r="BW154" s="113"/>
      <c r="BX154" s="113"/>
      <c r="BY154" s="113"/>
      <c r="BZ154" s="113"/>
      <c r="CA154" s="113"/>
      <c r="CB154" s="113"/>
      <c r="CC154" s="113"/>
      <c r="CD154" s="113"/>
      <c r="CE154" s="113"/>
      <c r="CF154" s="113"/>
      <c r="CG154" s="113"/>
      <c r="CH154" s="113"/>
      <c r="CI154" s="113"/>
      <c r="CJ154" s="113"/>
      <c r="CK154" s="113"/>
      <c r="CL154" s="113"/>
      <c r="CM154" s="113"/>
      <c r="CN154" s="113"/>
      <c r="CO154" s="113"/>
      <c r="CP154" s="113"/>
      <c r="CQ154" s="113"/>
      <c r="CR154" s="113"/>
      <c r="CS154" s="113"/>
      <c r="CT154" s="113"/>
      <c r="CU154" s="113"/>
      <c r="CV154" s="113"/>
      <c r="CW154" s="113"/>
      <c r="CX154" s="113"/>
      <c r="CY154" s="113"/>
      <c r="CZ154" s="113"/>
      <c r="DA154" s="113"/>
      <c r="DB154" s="113"/>
      <c r="DC154" s="113"/>
      <c r="DD154" s="113"/>
      <c r="DE154" s="113"/>
      <c r="DF154" s="113"/>
      <c r="DG154" s="113"/>
      <c r="DH154" s="113"/>
      <c r="DI154" s="113"/>
      <c r="DJ154" s="113"/>
      <c r="DK154" s="113"/>
      <c r="DL154" s="113"/>
      <c r="DM154" s="113"/>
      <c r="DN154" s="113"/>
      <c r="DO154" s="113"/>
      <c r="DP154" s="113"/>
      <c r="DQ154" s="113"/>
      <c r="DR154" s="113"/>
      <c r="DS154" s="113"/>
      <c r="DT154" s="113"/>
      <c r="DU154" s="113"/>
      <c r="DV154" s="113"/>
      <c r="DW154" s="113"/>
      <c r="DX154" s="113"/>
      <c r="DY154" s="113"/>
      <c r="DZ154" s="113"/>
      <c r="EA154" s="113"/>
      <c r="EB154" s="113"/>
      <c r="EC154" s="113"/>
      <c r="ED154" s="113"/>
      <c r="EE154" s="113"/>
      <c r="EF154" s="113"/>
      <c r="EG154" s="113"/>
      <c r="EH154" s="113"/>
      <c r="EI154" s="113"/>
      <c r="EJ154" s="113"/>
      <c r="EK154" s="113"/>
      <c r="EL154" s="113"/>
      <c r="EM154" s="113"/>
      <c r="EN154" s="113"/>
      <c r="EO154" s="113"/>
      <c r="EP154" s="113"/>
      <c r="EQ154" s="113"/>
      <c r="ER154" s="113"/>
      <c r="ES154" s="113"/>
      <c r="ET154" s="113"/>
      <c r="EU154" s="113"/>
      <c r="EV154" s="113"/>
      <c r="EW154" s="113"/>
      <c r="EX154" s="113"/>
      <c r="EY154" s="113"/>
      <c r="EZ154" s="113"/>
      <c r="FA154" s="113"/>
      <c r="FB154" s="113"/>
      <c r="FC154" s="113"/>
      <c r="FD154" s="113"/>
      <c r="FE154" s="113"/>
      <c r="FF154" s="113"/>
      <c r="FG154" s="113"/>
      <c r="FH154" s="113"/>
      <c r="FI154" s="113"/>
      <c r="FJ154" s="113"/>
      <c r="FK154" s="113"/>
      <c r="FL154" s="113"/>
      <c r="FM154" s="113"/>
      <c r="FN154" s="113"/>
      <c r="FO154" s="113"/>
      <c r="FP154" s="113"/>
      <c r="FQ154" s="113"/>
      <c r="FR154" s="113"/>
      <c r="FS154" s="113"/>
      <c r="FT154" s="113"/>
      <c r="FU154" s="113"/>
      <c r="FV154" s="113"/>
      <c r="FW154" s="113"/>
      <c r="FX154" s="113"/>
      <c r="FY154" s="113"/>
      <c r="FZ154" s="113"/>
      <c r="GA154" s="113"/>
      <c r="GB154" s="113"/>
      <c r="GC154" s="113"/>
      <c r="GD154" s="113"/>
      <c r="GE154" s="113"/>
      <c r="GF154" s="113"/>
      <c r="GG154" s="113"/>
      <c r="GH154" s="113"/>
      <c r="GI154" s="113"/>
      <c r="GJ154" s="113"/>
      <c r="GK154" s="113"/>
      <c r="GL154" s="113"/>
      <c r="GM154" s="113"/>
      <c r="GN154" s="113"/>
      <c r="GO154" s="113"/>
      <c r="GP154" s="113"/>
      <c r="GQ154" s="113"/>
      <c r="GR154" s="113"/>
      <c r="GS154" s="113"/>
      <c r="GT154" s="113"/>
      <c r="GU154" s="113"/>
      <c r="GV154" s="113"/>
      <c r="GW154" s="113"/>
      <c r="GX154" s="113"/>
      <c r="GY154" s="113"/>
      <c r="GZ154" s="113"/>
      <c r="HA154" s="113"/>
      <c r="HB154" s="113"/>
      <c r="HC154" s="113"/>
      <c r="HD154" s="113"/>
      <c r="HE154" s="113"/>
      <c r="HF154" s="113"/>
      <c r="HG154" s="113"/>
      <c r="HH154" s="113"/>
      <c r="HI154" s="113"/>
      <c r="HJ154" s="113"/>
      <c r="HK154" s="113"/>
      <c r="HL154" s="113"/>
      <c r="HM154" s="113"/>
      <c r="HN154" s="113"/>
      <c r="HO154" s="113"/>
      <c r="HP154" s="113"/>
      <c r="HQ154" s="113"/>
      <c r="HR154" s="113"/>
      <c r="HS154" s="113"/>
      <c r="HT154" s="113"/>
      <c r="HU154" s="113"/>
      <c r="HV154" s="113"/>
      <c r="HW154" s="113"/>
      <c r="HX154" s="113"/>
      <c r="HY154" s="113"/>
      <c r="HZ154" s="113"/>
      <c r="IA154" s="113"/>
      <c r="IB154" s="113"/>
      <c r="IC154" s="113"/>
      <c r="ID154" s="113"/>
      <c r="IE154" s="113"/>
      <c r="IF154" s="113"/>
      <c r="IG154" s="113"/>
      <c r="IH154" s="113"/>
      <c r="II154" s="113"/>
      <c r="IJ154" s="113"/>
    </row>
    <row r="155" spans="1:250" s="54" customFormat="1" ht="16.5" customHeight="1" x14ac:dyDescent="0.3">
      <c r="A155" s="57"/>
      <c r="B155" s="58" t="s">
        <v>400</v>
      </c>
      <c r="C155" s="103"/>
      <c r="D155" s="53"/>
      <c r="E155" s="53"/>
      <c r="F155" s="53"/>
      <c r="G155" s="80"/>
      <c r="H155" s="8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c r="HP155" s="40"/>
      <c r="HQ155" s="40"/>
      <c r="HR155" s="40"/>
      <c r="HS155" s="40"/>
      <c r="HT155" s="40"/>
      <c r="HU155" s="40"/>
      <c r="HV155" s="40"/>
      <c r="HW155" s="40"/>
      <c r="HX155" s="40"/>
      <c r="HY155" s="40"/>
      <c r="HZ155" s="40"/>
      <c r="IA155" s="40"/>
      <c r="IB155" s="40"/>
      <c r="IC155" s="40"/>
      <c r="ID155" s="40"/>
      <c r="IE155" s="40"/>
      <c r="IF155" s="40"/>
      <c r="IG155" s="40"/>
      <c r="IH155" s="40"/>
      <c r="II155" s="40"/>
      <c r="IJ155" s="40"/>
    </row>
    <row r="156" spans="1:250" ht="16.5" customHeight="1" x14ac:dyDescent="0.3">
      <c r="A156" s="57"/>
      <c r="B156" s="58" t="s">
        <v>381</v>
      </c>
      <c r="C156" s="103"/>
      <c r="D156" s="53"/>
      <c r="E156" s="53"/>
      <c r="F156" s="53"/>
      <c r="G156" s="80"/>
      <c r="H156" s="80"/>
      <c r="I156" s="54"/>
      <c r="J156" s="54"/>
      <c r="K156" s="54"/>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54"/>
      <c r="AK156" s="54"/>
      <c r="AL156" s="54"/>
      <c r="AM156" s="54"/>
      <c r="AN156" s="54"/>
      <c r="AO156" s="54"/>
      <c r="AP156" s="54"/>
      <c r="AQ156" s="54"/>
      <c r="AR156" s="54"/>
      <c r="AS156" s="54"/>
      <c r="AT156" s="54"/>
      <c r="AU156" s="54"/>
      <c r="AV156" s="54"/>
      <c r="AW156" s="54"/>
      <c r="AX156" s="54"/>
      <c r="AY156" s="54"/>
      <c r="AZ156" s="54"/>
      <c r="BA156" s="54"/>
      <c r="BB156" s="54"/>
      <c r="BC156" s="54"/>
      <c r="BD156" s="54"/>
      <c r="BE156" s="54"/>
      <c r="BF156" s="54"/>
      <c r="BG156" s="54"/>
      <c r="BH156" s="54"/>
      <c r="BI156" s="54"/>
      <c r="BJ156" s="54"/>
      <c r="BK156" s="54"/>
      <c r="BL156" s="54"/>
      <c r="BM156" s="54"/>
      <c r="BN156" s="54"/>
      <c r="BO156" s="54"/>
      <c r="BP156" s="54"/>
      <c r="BQ156" s="54"/>
      <c r="BR156" s="54"/>
      <c r="BS156" s="54"/>
      <c r="BT156" s="54"/>
      <c r="BU156" s="54"/>
      <c r="BV156" s="54"/>
      <c r="BW156" s="54"/>
      <c r="BX156" s="54"/>
      <c r="BY156" s="54"/>
      <c r="BZ156" s="54"/>
      <c r="CA156" s="54"/>
      <c r="CB156" s="54"/>
      <c r="CC156" s="54"/>
      <c r="CD156" s="54"/>
      <c r="CE156" s="54"/>
      <c r="CF156" s="54"/>
      <c r="CG156" s="54"/>
      <c r="CH156" s="54"/>
      <c r="CI156" s="54"/>
      <c r="CJ156" s="54"/>
      <c r="CK156" s="54"/>
      <c r="CL156" s="54"/>
      <c r="CM156" s="54"/>
      <c r="CN156" s="54"/>
      <c r="CO156" s="54"/>
      <c r="CP156" s="54"/>
      <c r="CQ156" s="54"/>
      <c r="CR156" s="54"/>
      <c r="CS156" s="54"/>
      <c r="CT156" s="54"/>
      <c r="CU156" s="54"/>
      <c r="CV156" s="54"/>
      <c r="CW156" s="54"/>
      <c r="CX156" s="54"/>
      <c r="CY156" s="54"/>
      <c r="CZ156" s="54"/>
      <c r="DA156" s="54"/>
      <c r="DB156" s="54"/>
      <c r="DC156" s="54"/>
      <c r="DD156" s="54"/>
      <c r="DE156" s="54"/>
      <c r="DF156" s="54"/>
      <c r="DG156" s="54"/>
      <c r="DH156" s="54"/>
      <c r="DI156" s="54"/>
      <c r="DJ156" s="54"/>
      <c r="DK156" s="54"/>
      <c r="DL156" s="54"/>
      <c r="DM156" s="54"/>
      <c r="DN156" s="54"/>
      <c r="DO156" s="54"/>
      <c r="DP156" s="54"/>
      <c r="DQ156" s="54"/>
      <c r="DR156" s="54"/>
      <c r="DS156" s="54"/>
      <c r="DT156" s="54"/>
      <c r="DU156" s="54"/>
      <c r="DV156" s="54"/>
      <c r="DW156" s="54"/>
      <c r="DX156" s="54"/>
      <c r="DY156" s="54"/>
      <c r="DZ156" s="54"/>
      <c r="EA156" s="54"/>
      <c r="EB156" s="54"/>
      <c r="EC156" s="54"/>
      <c r="ED156" s="54"/>
      <c r="EE156" s="54"/>
      <c r="EF156" s="54"/>
      <c r="EG156" s="54"/>
      <c r="EH156" s="54"/>
      <c r="EI156" s="54"/>
      <c r="EJ156" s="54"/>
      <c r="EK156" s="54"/>
      <c r="EL156" s="54"/>
      <c r="EM156" s="54"/>
      <c r="EN156" s="54"/>
      <c r="EO156" s="54"/>
      <c r="EP156" s="54"/>
      <c r="EQ156" s="54"/>
      <c r="ER156" s="54"/>
      <c r="ES156" s="54"/>
      <c r="ET156" s="54"/>
      <c r="EU156" s="54"/>
      <c r="EV156" s="54"/>
      <c r="EW156" s="54"/>
      <c r="EX156" s="54"/>
      <c r="EY156" s="54"/>
      <c r="EZ156" s="54"/>
      <c r="FA156" s="54"/>
      <c r="FB156" s="54"/>
      <c r="FC156" s="54"/>
      <c r="FD156" s="54"/>
      <c r="FE156" s="54"/>
      <c r="FF156" s="54"/>
      <c r="FG156" s="54"/>
      <c r="FH156" s="54"/>
      <c r="FI156" s="54"/>
      <c r="FJ156" s="54"/>
      <c r="FK156" s="54"/>
      <c r="FL156" s="54"/>
      <c r="FM156" s="54"/>
      <c r="FN156" s="54"/>
      <c r="FO156" s="54"/>
      <c r="FP156" s="54"/>
      <c r="FQ156" s="54"/>
      <c r="FR156" s="54"/>
      <c r="FS156" s="54"/>
      <c r="FT156" s="54"/>
      <c r="FU156" s="54"/>
      <c r="FV156" s="54"/>
      <c r="FW156" s="54"/>
      <c r="FX156" s="54"/>
      <c r="FY156" s="54"/>
      <c r="FZ156" s="54"/>
      <c r="GA156" s="54"/>
      <c r="GB156" s="54"/>
      <c r="GC156" s="54"/>
      <c r="GD156" s="54"/>
      <c r="GE156" s="54"/>
      <c r="GF156" s="54"/>
      <c r="GG156" s="54"/>
      <c r="GH156" s="54"/>
      <c r="GI156" s="54"/>
      <c r="GJ156" s="54"/>
      <c r="GK156" s="54"/>
      <c r="GL156" s="54"/>
      <c r="GM156" s="54"/>
      <c r="GN156" s="54"/>
      <c r="GO156" s="54"/>
      <c r="GP156" s="54"/>
      <c r="GQ156" s="54"/>
      <c r="GR156" s="54"/>
      <c r="GS156" s="54"/>
      <c r="GT156" s="54"/>
      <c r="GU156" s="54"/>
      <c r="GV156" s="54"/>
      <c r="GW156" s="54"/>
      <c r="GX156" s="54"/>
      <c r="GY156" s="54"/>
      <c r="GZ156" s="54"/>
      <c r="HA156" s="54"/>
      <c r="HB156" s="54"/>
      <c r="HC156" s="54"/>
      <c r="HD156" s="54"/>
      <c r="HE156" s="54"/>
      <c r="HF156" s="54"/>
      <c r="HG156" s="54"/>
      <c r="HH156" s="54"/>
      <c r="HI156" s="54"/>
      <c r="HJ156" s="54"/>
      <c r="HK156" s="54"/>
      <c r="HL156" s="54"/>
      <c r="HM156" s="54"/>
      <c r="HN156" s="54"/>
      <c r="HO156" s="54"/>
      <c r="HP156" s="54"/>
      <c r="HQ156" s="54"/>
      <c r="HR156" s="54"/>
      <c r="HS156" s="54"/>
      <c r="HT156" s="54"/>
      <c r="HU156" s="54"/>
      <c r="HV156" s="54"/>
      <c r="HW156" s="54"/>
      <c r="HX156" s="54"/>
      <c r="HY156" s="54"/>
      <c r="HZ156" s="54"/>
      <c r="IA156" s="54"/>
      <c r="IB156" s="54"/>
      <c r="IC156" s="54"/>
      <c r="ID156" s="54"/>
      <c r="IE156" s="54"/>
      <c r="IF156" s="54"/>
      <c r="IG156" s="54"/>
      <c r="IH156" s="54"/>
      <c r="II156" s="54"/>
      <c r="IK156" s="54"/>
      <c r="IL156" s="54"/>
      <c r="IM156" s="54"/>
      <c r="IN156" s="54"/>
      <c r="IO156" s="54"/>
      <c r="IP156" s="54"/>
    </row>
    <row r="157" spans="1:250" x14ac:dyDescent="0.3">
      <c r="A157" s="51"/>
      <c r="B157" s="58" t="s">
        <v>401</v>
      </c>
      <c r="C157" s="103">
        <f t="shared" ref="C157:H157" si="57">C158+C159</f>
        <v>0</v>
      </c>
      <c r="D157" s="103">
        <f t="shared" si="57"/>
        <v>0</v>
      </c>
      <c r="E157" s="103">
        <f t="shared" si="57"/>
        <v>0</v>
      </c>
      <c r="F157" s="103">
        <f t="shared" si="57"/>
        <v>0</v>
      </c>
      <c r="G157" s="103">
        <f t="shared" si="57"/>
        <v>0</v>
      </c>
      <c r="H157" s="103">
        <f t="shared" si="57"/>
        <v>0</v>
      </c>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c r="AK157" s="54"/>
      <c r="AL157" s="54"/>
      <c r="AM157" s="54"/>
      <c r="AN157" s="54"/>
      <c r="AO157" s="54"/>
      <c r="AP157" s="54"/>
      <c r="AQ157" s="54"/>
      <c r="AR157" s="54"/>
      <c r="AS157" s="54"/>
      <c r="AT157" s="54"/>
      <c r="AU157" s="54"/>
      <c r="AV157" s="54"/>
      <c r="AW157" s="54"/>
      <c r="AX157" s="54"/>
      <c r="AY157" s="54"/>
      <c r="AZ157" s="54"/>
      <c r="BA157" s="54"/>
      <c r="BB157" s="54"/>
      <c r="BC157" s="54"/>
      <c r="BD157" s="54"/>
      <c r="BE157" s="54"/>
      <c r="BF157" s="54"/>
      <c r="BG157" s="54"/>
      <c r="BH157" s="54"/>
      <c r="BI157" s="54"/>
      <c r="BJ157" s="54"/>
      <c r="BK157" s="54"/>
      <c r="BL157" s="54"/>
      <c r="BM157" s="54"/>
      <c r="BN157" s="54"/>
      <c r="BO157" s="54"/>
      <c r="BP157" s="54"/>
      <c r="BQ157" s="54"/>
      <c r="BR157" s="54"/>
      <c r="BS157" s="54"/>
      <c r="BT157" s="54"/>
      <c r="BU157" s="54"/>
      <c r="BV157" s="54"/>
      <c r="BW157" s="54"/>
      <c r="BX157" s="54"/>
      <c r="BY157" s="54"/>
      <c r="BZ157" s="54"/>
      <c r="CA157" s="54"/>
      <c r="CB157" s="54"/>
      <c r="CC157" s="54"/>
      <c r="CD157" s="54"/>
      <c r="CE157" s="54"/>
      <c r="CF157" s="54"/>
      <c r="CG157" s="54"/>
      <c r="CH157" s="54"/>
      <c r="CI157" s="54"/>
      <c r="CJ157" s="54"/>
      <c r="CK157" s="54"/>
      <c r="CL157" s="54"/>
      <c r="CM157" s="54"/>
      <c r="CN157" s="54"/>
      <c r="CO157" s="54"/>
      <c r="CP157" s="54"/>
      <c r="CQ157" s="54"/>
      <c r="CR157" s="54"/>
      <c r="CS157" s="54"/>
      <c r="CT157" s="54"/>
      <c r="CU157" s="54"/>
      <c r="CV157" s="54"/>
      <c r="CW157" s="54"/>
      <c r="CX157" s="54"/>
      <c r="CY157" s="54"/>
      <c r="CZ157" s="54"/>
      <c r="DA157" s="54"/>
      <c r="DB157" s="54"/>
      <c r="DC157" s="54"/>
      <c r="DD157" s="54"/>
      <c r="DE157" s="54"/>
      <c r="DF157" s="54"/>
      <c r="DG157" s="54"/>
      <c r="DH157" s="54"/>
      <c r="DI157" s="54"/>
      <c r="DJ157" s="54"/>
      <c r="DK157" s="54"/>
      <c r="DL157" s="54"/>
      <c r="DM157" s="54"/>
      <c r="DN157" s="54"/>
      <c r="DO157" s="54"/>
      <c r="DP157" s="54"/>
      <c r="DQ157" s="54"/>
      <c r="DR157" s="54"/>
      <c r="DS157" s="54"/>
      <c r="DT157" s="54"/>
      <c r="DU157" s="54"/>
      <c r="DV157" s="54"/>
      <c r="DW157" s="54"/>
      <c r="DX157" s="54"/>
      <c r="DY157" s="54"/>
      <c r="DZ157" s="54"/>
      <c r="EA157" s="54"/>
      <c r="EB157" s="54"/>
      <c r="EC157" s="54"/>
      <c r="ED157" s="54"/>
      <c r="EE157" s="54"/>
      <c r="EF157" s="54"/>
      <c r="EG157" s="54"/>
      <c r="EH157" s="54"/>
      <c r="EI157" s="54"/>
      <c r="EJ157" s="54"/>
      <c r="EK157" s="54"/>
      <c r="EL157" s="54"/>
      <c r="EM157" s="54"/>
      <c r="EN157" s="54"/>
      <c r="EO157" s="54"/>
      <c r="EP157" s="54"/>
      <c r="EQ157" s="54"/>
      <c r="ER157" s="54"/>
      <c r="ES157" s="54"/>
      <c r="ET157" s="54"/>
      <c r="EU157" s="54"/>
      <c r="EV157" s="54"/>
      <c r="EW157" s="54"/>
      <c r="EX157" s="54"/>
      <c r="EY157" s="54"/>
      <c r="EZ157" s="54"/>
      <c r="FA157" s="54"/>
      <c r="FB157" s="54"/>
      <c r="FC157" s="54"/>
      <c r="FD157" s="54"/>
      <c r="FE157" s="54"/>
      <c r="FF157" s="54"/>
      <c r="FG157" s="54"/>
      <c r="FH157" s="54"/>
      <c r="FI157" s="54"/>
      <c r="FJ157" s="54"/>
      <c r="FK157" s="54"/>
      <c r="FL157" s="54"/>
      <c r="FM157" s="54"/>
      <c r="FN157" s="54"/>
      <c r="FO157" s="54"/>
      <c r="FP157" s="54"/>
      <c r="FQ157" s="54"/>
      <c r="FR157" s="54"/>
      <c r="FS157" s="54"/>
      <c r="FT157" s="54"/>
      <c r="FU157" s="54"/>
      <c r="FV157" s="54"/>
      <c r="FW157" s="54"/>
      <c r="FX157" s="54"/>
      <c r="FY157" s="54"/>
      <c r="FZ157" s="54"/>
      <c r="GA157" s="54"/>
      <c r="GB157" s="54"/>
      <c r="GC157" s="54"/>
      <c r="GD157" s="54"/>
      <c r="GE157" s="54"/>
      <c r="GF157" s="54"/>
      <c r="GG157" s="54"/>
      <c r="GH157" s="54"/>
      <c r="GI157" s="54"/>
      <c r="GJ157" s="54"/>
      <c r="GK157" s="54"/>
      <c r="GL157" s="54"/>
      <c r="GM157" s="54"/>
      <c r="GN157" s="54"/>
      <c r="GO157" s="54"/>
      <c r="GP157" s="54"/>
      <c r="GQ157" s="54"/>
      <c r="GR157" s="54"/>
      <c r="GS157" s="54"/>
      <c r="GT157" s="54"/>
      <c r="GU157" s="54"/>
      <c r="GV157" s="54"/>
      <c r="GW157" s="54"/>
      <c r="GX157" s="54"/>
      <c r="GY157" s="54"/>
      <c r="GZ157" s="54"/>
      <c r="HA157" s="54"/>
      <c r="HB157" s="54"/>
      <c r="HC157" s="54"/>
      <c r="HD157" s="54"/>
      <c r="HE157" s="54"/>
      <c r="HF157" s="54"/>
      <c r="HG157" s="54"/>
      <c r="HH157" s="54"/>
      <c r="HI157" s="54"/>
      <c r="HJ157" s="54"/>
      <c r="HK157" s="54"/>
      <c r="HL157" s="54"/>
      <c r="HM157" s="54"/>
      <c r="HN157" s="54"/>
      <c r="HO157" s="54"/>
      <c r="HP157" s="54"/>
      <c r="HQ157" s="54"/>
      <c r="HR157" s="54"/>
      <c r="HS157" s="54"/>
      <c r="HT157" s="54"/>
      <c r="HU157" s="54"/>
      <c r="HV157" s="54"/>
      <c r="HW157" s="54"/>
      <c r="HX157" s="54"/>
      <c r="HY157" s="54"/>
      <c r="HZ157" s="54"/>
      <c r="IA157" s="54"/>
      <c r="IB157" s="54"/>
      <c r="IC157" s="54"/>
      <c r="ID157" s="54"/>
      <c r="IE157" s="54"/>
      <c r="IF157" s="54"/>
      <c r="IG157" s="54"/>
      <c r="IH157" s="54"/>
      <c r="II157" s="54"/>
      <c r="IK157" s="54"/>
      <c r="IL157" s="54"/>
      <c r="IM157" s="54"/>
      <c r="IN157" s="54"/>
      <c r="IO157" s="54"/>
      <c r="IP157" s="54"/>
    </row>
    <row r="158" spans="1:250" x14ac:dyDescent="0.3">
      <c r="A158" s="57"/>
      <c r="B158" s="58" t="s">
        <v>368</v>
      </c>
      <c r="C158" s="103"/>
      <c r="D158" s="53"/>
      <c r="E158" s="53"/>
      <c r="F158" s="53"/>
      <c r="G158" s="80"/>
      <c r="H158" s="80"/>
      <c r="I158" s="54"/>
      <c r="J158" s="54"/>
      <c r="K158" s="54"/>
      <c r="L158" s="54"/>
      <c r="M158" s="54"/>
      <c r="N158" s="54"/>
      <c r="O158" s="54"/>
      <c r="P158" s="54"/>
      <c r="Q158" s="54"/>
      <c r="R158" s="54"/>
      <c r="S158" s="54"/>
      <c r="T158" s="54"/>
      <c r="U158" s="54"/>
      <c r="V158" s="54"/>
      <c r="W158" s="54"/>
      <c r="X158" s="54"/>
      <c r="Y158" s="54"/>
      <c r="Z158" s="54"/>
      <c r="AA158" s="54"/>
      <c r="AB158" s="54"/>
      <c r="AC158" s="54"/>
      <c r="AD158" s="54"/>
      <c r="AE158" s="54"/>
      <c r="AF158" s="54"/>
      <c r="AG158" s="54"/>
      <c r="AH158" s="54"/>
      <c r="AI158" s="54"/>
      <c r="AJ158" s="54"/>
      <c r="AK158" s="54"/>
      <c r="AL158" s="54"/>
      <c r="AM158" s="54"/>
      <c r="AN158" s="54"/>
      <c r="AO158" s="54"/>
      <c r="AP158" s="54"/>
      <c r="AQ158" s="54"/>
      <c r="AR158" s="54"/>
      <c r="AS158" s="54"/>
      <c r="AT158" s="54"/>
      <c r="AU158" s="54"/>
      <c r="AV158" s="54"/>
      <c r="AW158" s="54"/>
      <c r="AX158" s="54"/>
      <c r="AY158" s="54"/>
      <c r="AZ158" s="54"/>
      <c r="BA158" s="54"/>
      <c r="BB158" s="54"/>
      <c r="BC158" s="54"/>
      <c r="BD158" s="54"/>
      <c r="BE158" s="54"/>
      <c r="BF158" s="54"/>
      <c r="BG158" s="54"/>
      <c r="BH158" s="54"/>
      <c r="BI158" s="54"/>
      <c r="BJ158" s="54"/>
      <c r="BK158" s="54"/>
      <c r="BL158" s="54"/>
      <c r="BM158" s="54"/>
      <c r="BN158" s="54"/>
      <c r="BO158" s="54"/>
      <c r="BP158" s="54"/>
      <c r="BQ158" s="54"/>
      <c r="BR158" s="54"/>
      <c r="BS158" s="54"/>
      <c r="BT158" s="54"/>
      <c r="BU158" s="54"/>
      <c r="BV158" s="54"/>
      <c r="BW158" s="54"/>
      <c r="BX158" s="54"/>
      <c r="BY158" s="54"/>
      <c r="BZ158" s="54"/>
      <c r="CA158" s="54"/>
      <c r="CB158" s="54"/>
      <c r="CC158" s="54"/>
      <c r="CD158" s="54"/>
      <c r="CE158" s="54"/>
      <c r="CF158" s="54"/>
      <c r="CG158" s="54"/>
      <c r="CH158" s="54"/>
      <c r="CI158" s="54"/>
      <c r="CJ158" s="54"/>
      <c r="CK158" s="54"/>
      <c r="CL158" s="54"/>
      <c r="CM158" s="54"/>
      <c r="CN158" s="54"/>
      <c r="CO158" s="54"/>
      <c r="CP158" s="54"/>
      <c r="CQ158" s="54"/>
      <c r="CR158" s="54"/>
      <c r="CS158" s="54"/>
      <c r="CT158" s="54"/>
      <c r="CU158" s="54"/>
      <c r="CV158" s="54"/>
      <c r="CW158" s="54"/>
      <c r="CX158" s="54"/>
      <c r="CY158" s="54"/>
      <c r="CZ158" s="54"/>
      <c r="DA158" s="54"/>
      <c r="DB158" s="54"/>
      <c r="DC158" s="54"/>
      <c r="DD158" s="54"/>
      <c r="DE158" s="54"/>
      <c r="DF158" s="54"/>
      <c r="DG158" s="54"/>
      <c r="DH158" s="54"/>
      <c r="DI158" s="54"/>
      <c r="DJ158" s="54"/>
      <c r="DK158" s="54"/>
      <c r="DL158" s="54"/>
      <c r="DM158" s="54"/>
      <c r="DN158" s="54"/>
      <c r="DO158" s="54"/>
      <c r="DP158" s="54"/>
      <c r="DQ158" s="54"/>
      <c r="DR158" s="54"/>
      <c r="DS158" s="54"/>
      <c r="DT158" s="54"/>
      <c r="DU158" s="54"/>
      <c r="DV158" s="54"/>
      <c r="DW158" s="54"/>
      <c r="DX158" s="54"/>
      <c r="DY158" s="54"/>
      <c r="DZ158" s="54"/>
      <c r="EA158" s="54"/>
      <c r="EB158" s="54"/>
      <c r="EC158" s="54"/>
      <c r="ED158" s="54"/>
      <c r="EE158" s="54"/>
      <c r="EF158" s="54"/>
      <c r="EG158" s="54"/>
      <c r="EH158" s="54"/>
      <c r="EI158" s="54"/>
      <c r="EJ158" s="54"/>
      <c r="EK158" s="54"/>
      <c r="EL158" s="54"/>
      <c r="EM158" s="54"/>
      <c r="EN158" s="54"/>
      <c r="EO158" s="54"/>
      <c r="EP158" s="54"/>
      <c r="EQ158" s="54"/>
      <c r="ER158" s="54"/>
      <c r="ES158" s="54"/>
      <c r="ET158" s="54"/>
      <c r="EU158" s="54"/>
      <c r="EV158" s="54"/>
      <c r="EW158" s="54"/>
      <c r="EX158" s="54"/>
      <c r="EY158" s="54"/>
      <c r="EZ158" s="54"/>
      <c r="FA158" s="54"/>
      <c r="FB158" s="54"/>
      <c r="FC158" s="54"/>
      <c r="FD158" s="54"/>
      <c r="FE158" s="54"/>
      <c r="FF158" s="54"/>
      <c r="FG158" s="54"/>
      <c r="FH158" s="54"/>
      <c r="FI158" s="54"/>
      <c r="FJ158" s="54"/>
      <c r="FK158" s="54"/>
      <c r="FL158" s="54"/>
      <c r="FM158" s="54"/>
      <c r="FN158" s="54"/>
      <c r="FO158" s="54"/>
      <c r="FP158" s="54"/>
      <c r="FQ158" s="54"/>
      <c r="FR158" s="54"/>
      <c r="FS158" s="54"/>
      <c r="FT158" s="54"/>
      <c r="FU158" s="54"/>
      <c r="FV158" s="54"/>
      <c r="FW158" s="54"/>
      <c r="FX158" s="54"/>
      <c r="FY158" s="54"/>
      <c r="FZ158" s="54"/>
      <c r="GA158" s="54"/>
      <c r="GB158" s="54"/>
      <c r="GC158" s="54"/>
      <c r="GD158" s="54"/>
      <c r="GE158" s="54"/>
      <c r="GF158" s="54"/>
      <c r="GG158" s="54"/>
      <c r="GH158" s="54"/>
      <c r="GI158" s="54"/>
      <c r="GJ158" s="54"/>
      <c r="GK158" s="54"/>
      <c r="GL158" s="54"/>
      <c r="GM158" s="54"/>
      <c r="GN158" s="54"/>
      <c r="GO158" s="54"/>
      <c r="GP158" s="54"/>
      <c r="GQ158" s="54"/>
      <c r="GR158" s="54"/>
      <c r="GS158" s="54"/>
      <c r="GT158" s="54"/>
      <c r="GU158" s="54"/>
      <c r="GV158" s="54"/>
      <c r="GW158" s="54"/>
      <c r="GX158" s="54"/>
      <c r="GY158" s="54"/>
      <c r="GZ158" s="54"/>
      <c r="HA158" s="54"/>
      <c r="HB158" s="54"/>
      <c r="HC158" s="54"/>
      <c r="HD158" s="54"/>
      <c r="HE158" s="54"/>
      <c r="HF158" s="54"/>
      <c r="HG158" s="54"/>
      <c r="HH158" s="54"/>
      <c r="HI158" s="54"/>
      <c r="HJ158" s="54"/>
      <c r="HK158" s="54"/>
      <c r="HL158" s="54"/>
      <c r="HM158" s="54"/>
      <c r="HN158" s="54"/>
      <c r="HO158" s="54"/>
      <c r="HP158" s="54"/>
      <c r="HQ158" s="54"/>
      <c r="HR158" s="54"/>
      <c r="HS158" s="54"/>
      <c r="HT158" s="54"/>
      <c r="HU158" s="54"/>
      <c r="HV158" s="54"/>
      <c r="HW158" s="54"/>
      <c r="HX158" s="54"/>
      <c r="HY158" s="54"/>
      <c r="HZ158" s="54"/>
      <c r="IA158" s="54"/>
      <c r="IB158" s="54"/>
      <c r="IC158" s="54"/>
      <c r="ID158" s="54"/>
      <c r="IE158" s="54"/>
      <c r="IF158" s="54"/>
      <c r="IG158" s="54"/>
      <c r="IH158" s="54"/>
      <c r="II158" s="54"/>
    </row>
    <row r="159" spans="1:250" ht="60" x14ac:dyDescent="0.3">
      <c r="A159" s="57"/>
      <c r="B159" s="58" t="s">
        <v>370</v>
      </c>
      <c r="C159" s="103"/>
      <c r="D159" s="53"/>
      <c r="E159" s="53"/>
      <c r="F159" s="53"/>
      <c r="G159" s="80"/>
      <c r="H159" s="80"/>
      <c r="I159" s="54"/>
      <c r="J159" s="54"/>
      <c r="K159" s="54"/>
      <c r="L159" s="54"/>
      <c r="M159" s="54"/>
      <c r="N159" s="54"/>
      <c r="O159" s="54"/>
      <c r="P159" s="54"/>
      <c r="Q159" s="54"/>
      <c r="R159" s="54"/>
      <c r="S159" s="54"/>
      <c r="T159" s="54"/>
      <c r="U159" s="54"/>
      <c r="V159" s="54"/>
      <c r="W159" s="54"/>
      <c r="X159" s="54"/>
      <c r="Y159" s="54"/>
      <c r="Z159" s="54"/>
      <c r="AA159" s="54"/>
      <c r="AB159" s="54"/>
      <c r="AC159" s="54"/>
      <c r="AD159" s="54"/>
      <c r="AE159" s="54"/>
      <c r="AF159" s="54"/>
      <c r="AG159" s="54"/>
      <c r="AH159" s="54"/>
      <c r="AI159" s="54"/>
      <c r="AJ159" s="54"/>
      <c r="AK159" s="54"/>
      <c r="AL159" s="54"/>
      <c r="AM159" s="54"/>
      <c r="AN159" s="54"/>
      <c r="AO159" s="54"/>
      <c r="AP159" s="54"/>
      <c r="AQ159" s="54"/>
      <c r="AR159" s="54"/>
      <c r="AS159" s="54"/>
      <c r="AT159" s="54"/>
      <c r="AU159" s="54"/>
      <c r="AV159" s="54"/>
      <c r="AW159" s="54"/>
      <c r="AX159" s="54"/>
      <c r="AY159" s="54"/>
      <c r="AZ159" s="54"/>
      <c r="BA159" s="54"/>
      <c r="BB159" s="54"/>
      <c r="BC159" s="54"/>
      <c r="BD159" s="54"/>
      <c r="BE159" s="54"/>
      <c r="BF159" s="54"/>
      <c r="BG159" s="54"/>
      <c r="BH159" s="54"/>
      <c r="BI159" s="54"/>
      <c r="BJ159" s="54"/>
      <c r="BK159" s="54"/>
      <c r="BL159" s="54"/>
      <c r="BM159" s="54"/>
      <c r="BN159" s="54"/>
      <c r="BO159" s="54"/>
      <c r="BP159" s="54"/>
      <c r="BQ159" s="54"/>
      <c r="BR159" s="54"/>
      <c r="BS159" s="54"/>
      <c r="BT159" s="54"/>
      <c r="BU159" s="54"/>
      <c r="BV159" s="54"/>
      <c r="BW159" s="54"/>
      <c r="BX159" s="54"/>
      <c r="BY159" s="54"/>
      <c r="BZ159" s="54"/>
      <c r="CA159" s="54"/>
      <c r="CB159" s="54"/>
      <c r="CC159" s="54"/>
      <c r="CD159" s="54"/>
      <c r="CE159" s="54"/>
      <c r="CF159" s="54"/>
      <c r="CG159" s="54"/>
      <c r="CH159" s="54"/>
      <c r="CI159" s="54"/>
      <c r="CJ159" s="54"/>
      <c r="CK159" s="54"/>
      <c r="CL159" s="54"/>
      <c r="CM159" s="54"/>
      <c r="CN159" s="54"/>
      <c r="CO159" s="54"/>
      <c r="CP159" s="54"/>
      <c r="CQ159" s="54"/>
      <c r="CR159" s="54"/>
      <c r="CS159" s="54"/>
      <c r="CT159" s="54"/>
      <c r="CU159" s="54"/>
      <c r="CV159" s="54"/>
      <c r="CW159" s="54"/>
      <c r="CX159" s="54"/>
      <c r="CY159" s="54"/>
      <c r="CZ159" s="54"/>
      <c r="DA159" s="54"/>
      <c r="DB159" s="54"/>
      <c r="DC159" s="54"/>
      <c r="DD159" s="54"/>
      <c r="DE159" s="54"/>
      <c r="DF159" s="54"/>
      <c r="DG159" s="54"/>
      <c r="DH159" s="54"/>
      <c r="DI159" s="54"/>
      <c r="DJ159" s="54"/>
      <c r="DK159" s="54"/>
      <c r="DL159" s="54"/>
      <c r="DM159" s="54"/>
      <c r="DN159" s="54"/>
      <c r="DO159" s="54"/>
      <c r="DP159" s="54"/>
      <c r="DQ159" s="54"/>
      <c r="DR159" s="54"/>
      <c r="DS159" s="54"/>
      <c r="DT159" s="54"/>
      <c r="DU159" s="54"/>
      <c r="DV159" s="54"/>
      <c r="DW159" s="54"/>
      <c r="DX159" s="54"/>
      <c r="DY159" s="54"/>
      <c r="DZ159" s="54"/>
      <c r="EA159" s="54"/>
      <c r="EB159" s="54"/>
      <c r="EC159" s="54"/>
      <c r="ED159" s="54"/>
      <c r="EE159" s="54"/>
      <c r="EF159" s="54"/>
      <c r="EG159" s="54"/>
      <c r="EH159" s="54"/>
      <c r="EI159" s="54"/>
      <c r="EJ159" s="54"/>
      <c r="EK159" s="54"/>
      <c r="EL159" s="54"/>
      <c r="EM159" s="54"/>
      <c r="EN159" s="54"/>
      <c r="EO159" s="54"/>
      <c r="EP159" s="54"/>
      <c r="EQ159" s="54"/>
      <c r="ER159" s="54"/>
      <c r="ES159" s="54"/>
      <c r="ET159" s="54"/>
      <c r="EU159" s="54"/>
      <c r="EV159" s="54"/>
      <c r="EW159" s="54"/>
      <c r="EX159" s="54"/>
      <c r="EY159" s="54"/>
      <c r="EZ159" s="54"/>
      <c r="FA159" s="54"/>
      <c r="FB159" s="54"/>
      <c r="FC159" s="54"/>
      <c r="FD159" s="54"/>
      <c r="FE159" s="54"/>
      <c r="FF159" s="54"/>
      <c r="FG159" s="54"/>
      <c r="FH159" s="54"/>
      <c r="FI159" s="54"/>
      <c r="FJ159" s="54"/>
      <c r="FK159" s="54"/>
      <c r="FL159" s="54"/>
      <c r="FM159" s="54"/>
      <c r="FN159" s="54"/>
      <c r="FO159" s="54"/>
      <c r="FP159" s="54"/>
      <c r="FQ159" s="54"/>
      <c r="FR159" s="54"/>
      <c r="FS159" s="54"/>
      <c r="FT159" s="54"/>
      <c r="FU159" s="54"/>
      <c r="FV159" s="54"/>
      <c r="FW159" s="54"/>
      <c r="FX159" s="54"/>
      <c r="FY159" s="54"/>
      <c r="FZ159" s="54"/>
      <c r="GA159" s="54"/>
      <c r="GB159" s="54"/>
      <c r="GC159" s="54"/>
      <c r="GD159" s="54"/>
      <c r="GE159" s="54"/>
      <c r="GF159" s="54"/>
      <c r="GG159" s="54"/>
      <c r="GH159" s="54"/>
      <c r="GI159" s="54"/>
      <c r="GJ159" s="54"/>
      <c r="GK159" s="54"/>
      <c r="GL159" s="54"/>
      <c r="GM159" s="54"/>
      <c r="GN159" s="54"/>
      <c r="GO159" s="54"/>
      <c r="GP159" s="54"/>
      <c r="GQ159" s="54"/>
      <c r="GR159" s="54"/>
      <c r="GS159" s="54"/>
      <c r="GT159" s="54"/>
      <c r="GU159" s="54"/>
      <c r="GV159" s="54"/>
      <c r="GW159" s="54"/>
      <c r="GX159" s="54"/>
      <c r="GY159" s="54"/>
      <c r="GZ159" s="54"/>
      <c r="HA159" s="54"/>
      <c r="HB159" s="54"/>
      <c r="HC159" s="54"/>
      <c r="HD159" s="54"/>
      <c r="HE159" s="54"/>
      <c r="HF159" s="54"/>
      <c r="HG159" s="54"/>
      <c r="HH159" s="54"/>
      <c r="HI159" s="54"/>
      <c r="HJ159" s="54"/>
      <c r="HK159" s="54"/>
      <c r="HL159" s="54"/>
      <c r="HM159" s="54"/>
      <c r="HN159" s="54"/>
      <c r="HO159" s="54"/>
      <c r="HP159" s="54"/>
      <c r="HQ159" s="54"/>
      <c r="HR159" s="54"/>
      <c r="HS159" s="54"/>
      <c r="HT159" s="54"/>
      <c r="HU159" s="54"/>
      <c r="HV159" s="54"/>
      <c r="HW159" s="54"/>
      <c r="HX159" s="54"/>
      <c r="HY159" s="54"/>
      <c r="HZ159" s="54"/>
      <c r="IA159" s="54"/>
      <c r="IB159" s="54"/>
      <c r="IC159" s="54"/>
      <c r="ID159" s="54"/>
      <c r="IE159" s="54"/>
      <c r="IF159" s="54"/>
      <c r="IG159" s="54"/>
      <c r="IH159" s="54"/>
      <c r="II159" s="54"/>
    </row>
    <row r="160" spans="1:250" ht="45" x14ac:dyDescent="0.3">
      <c r="A160" s="57"/>
      <c r="B160" s="73" t="s">
        <v>506</v>
      </c>
      <c r="C160" s="103"/>
      <c r="D160" s="53"/>
      <c r="E160" s="53"/>
      <c r="F160" s="53"/>
      <c r="G160" s="80"/>
      <c r="H160" s="80"/>
      <c r="I160" s="54"/>
      <c r="J160" s="54"/>
      <c r="K160" s="54"/>
      <c r="L160" s="54"/>
      <c r="M160" s="54"/>
      <c r="N160" s="54"/>
      <c r="O160" s="54"/>
      <c r="P160" s="54"/>
      <c r="Q160" s="54"/>
      <c r="R160" s="54"/>
      <c r="S160" s="54"/>
      <c r="T160" s="54"/>
      <c r="U160" s="54"/>
      <c r="V160" s="54"/>
      <c r="W160" s="54"/>
      <c r="X160" s="54"/>
      <c r="Y160" s="54"/>
      <c r="Z160" s="54"/>
      <c r="AA160" s="54"/>
      <c r="AB160" s="54"/>
      <c r="AC160" s="54"/>
      <c r="AD160" s="54"/>
      <c r="AE160" s="54"/>
      <c r="AF160" s="54"/>
      <c r="AG160" s="54"/>
      <c r="AH160" s="54"/>
      <c r="AI160" s="54"/>
      <c r="AJ160" s="54"/>
      <c r="AK160" s="54"/>
      <c r="AL160" s="54"/>
      <c r="AM160" s="54"/>
      <c r="AN160" s="54"/>
      <c r="AO160" s="54"/>
      <c r="AP160" s="54"/>
      <c r="AQ160" s="54"/>
      <c r="AR160" s="54"/>
      <c r="AS160" s="54"/>
      <c r="AT160" s="54"/>
      <c r="AU160" s="54"/>
      <c r="AV160" s="54"/>
      <c r="AW160" s="54"/>
      <c r="AX160" s="54"/>
      <c r="AY160" s="54"/>
      <c r="AZ160" s="54"/>
      <c r="BA160" s="54"/>
      <c r="BB160" s="54"/>
      <c r="BC160" s="54"/>
      <c r="BD160" s="54"/>
      <c r="BE160" s="54"/>
      <c r="BF160" s="54"/>
      <c r="BG160" s="54"/>
      <c r="BH160" s="54"/>
      <c r="BI160" s="54"/>
      <c r="BJ160" s="54"/>
      <c r="BK160" s="54"/>
      <c r="BL160" s="54"/>
      <c r="BM160" s="54"/>
      <c r="BN160" s="54"/>
      <c r="BO160" s="54"/>
      <c r="BP160" s="54"/>
      <c r="BQ160" s="54"/>
      <c r="BR160" s="54"/>
      <c r="BS160" s="54"/>
      <c r="BT160" s="54"/>
      <c r="BU160" s="54"/>
      <c r="BV160" s="54"/>
      <c r="BW160" s="54"/>
      <c r="BX160" s="54"/>
      <c r="BY160" s="54"/>
      <c r="BZ160" s="54"/>
      <c r="CA160" s="54"/>
      <c r="CB160" s="54"/>
      <c r="CC160" s="54"/>
      <c r="CD160" s="54"/>
      <c r="CE160" s="54"/>
      <c r="CF160" s="54"/>
      <c r="CG160" s="54"/>
      <c r="CH160" s="54"/>
      <c r="CI160" s="54"/>
      <c r="CJ160" s="54"/>
      <c r="CK160" s="54"/>
      <c r="CL160" s="54"/>
      <c r="CM160" s="54"/>
      <c r="CN160" s="54"/>
      <c r="CO160" s="54"/>
      <c r="CP160" s="54"/>
      <c r="CQ160" s="54"/>
      <c r="CR160" s="54"/>
      <c r="CS160" s="54"/>
      <c r="CT160" s="54"/>
      <c r="CU160" s="54"/>
      <c r="CV160" s="54"/>
      <c r="CW160" s="54"/>
      <c r="CX160" s="54"/>
      <c r="CY160" s="54"/>
      <c r="CZ160" s="54"/>
      <c r="DA160" s="54"/>
      <c r="DB160" s="54"/>
      <c r="DC160" s="54"/>
      <c r="DD160" s="54"/>
      <c r="DE160" s="54"/>
      <c r="DF160" s="54"/>
      <c r="DG160" s="54"/>
      <c r="DH160" s="54"/>
      <c r="DI160" s="54"/>
      <c r="DJ160" s="54"/>
      <c r="DK160" s="54"/>
      <c r="DL160" s="54"/>
      <c r="DM160" s="54"/>
      <c r="DN160" s="54"/>
      <c r="DO160" s="54"/>
      <c r="DP160" s="54"/>
      <c r="DQ160" s="54"/>
      <c r="DR160" s="54"/>
      <c r="DS160" s="54"/>
      <c r="DT160" s="54"/>
      <c r="DU160" s="54"/>
      <c r="DV160" s="54"/>
      <c r="DW160" s="54"/>
      <c r="DX160" s="54"/>
      <c r="DY160" s="54"/>
      <c r="DZ160" s="54"/>
      <c r="EA160" s="54"/>
      <c r="EB160" s="54"/>
      <c r="EC160" s="54"/>
      <c r="ED160" s="54"/>
      <c r="EE160" s="54"/>
      <c r="EF160" s="54"/>
      <c r="EG160" s="54"/>
      <c r="EH160" s="54"/>
      <c r="EI160" s="54"/>
      <c r="EJ160" s="54"/>
      <c r="EK160" s="54"/>
      <c r="EL160" s="54"/>
      <c r="EM160" s="54"/>
      <c r="EN160" s="54"/>
      <c r="EO160" s="54"/>
      <c r="EP160" s="54"/>
      <c r="EQ160" s="54"/>
      <c r="ER160" s="54"/>
      <c r="ES160" s="54"/>
      <c r="ET160" s="54"/>
      <c r="EU160" s="54"/>
      <c r="EV160" s="54"/>
      <c r="EW160" s="54"/>
      <c r="EX160" s="54"/>
      <c r="EY160" s="54"/>
      <c r="EZ160" s="54"/>
      <c r="FA160" s="54"/>
      <c r="FB160" s="54"/>
      <c r="FC160" s="54"/>
      <c r="FD160" s="54"/>
      <c r="FE160" s="54"/>
      <c r="FF160" s="54"/>
      <c r="FG160" s="54"/>
      <c r="FH160" s="54"/>
      <c r="FI160" s="54"/>
      <c r="FJ160" s="54"/>
      <c r="FK160" s="54"/>
      <c r="FL160" s="54"/>
      <c r="FM160" s="54"/>
      <c r="FN160" s="54"/>
      <c r="FO160" s="54"/>
      <c r="FP160" s="54"/>
      <c r="FQ160" s="54"/>
      <c r="FR160" s="54"/>
      <c r="FS160" s="54"/>
      <c r="FT160" s="54"/>
      <c r="FU160" s="54"/>
      <c r="FV160" s="54"/>
      <c r="FW160" s="54"/>
      <c r="FX160" s="54"/>
      <c r="FY160" s="54"/>
      <c r="FZ160" s="54"/>
      <c r="GA160" s="54"/>
      <c r="GB160" s="54"/>
      <c r="GC160" s="54"/>
      <c r="GD160" s="54"/>
      <c r="GE160" s="54"/>
      <c r="GF160" s="54"/>
      <c r="GG160" s="54"/>
      <c r="GH160" s="54"/>
      <c r="GI160" s="54"/>
      <c r="GJ160" s="54"/>
      <c r="GK160" s="54"/>
      <c r="GL160" s="54"/>
      <c r="GM160" s="54"/>
      <c r="GN160" s="54"/>
      <c r="GO160" s="54"/>
      <c r="GP160" s="54"/>
      <c r="GQ160" s="54"/>
      <c r="GR160" s="54"/>
      <c r="GS160" s="54"/>
      <c r="GT160" s="54"/>
      <c r="GU160" s="54"/>
      <c r="GV160" s="54"/>
      <c r="GW160" s="54"/>
      <c r="GX160" s="54"/>
      <c r="GY160" s="54"/>
      <c r="GZ160" s="54"/>
      <c r="HA160" s="54"/>
      <c r="HB160" s="54"/>
      <c r="HC160" s="54"/>
      <c r="HD160" s="54"/>
      <c r="HE160" s="54"/>
      <c r="HF160" s="54"/>
      <c r="HG160" s="54"/>
      <c r="HH160" s="54"/>
      <c r="HI160" s="54"/>
      <c r="HJ160" s="54"/>
      <c r="HK160" s="54"/>
      <c r="HL160" s="54"/>
      <c r="HM160" s="54"/>
      <c r="HN160" s="54"/>
      <c r="HO160" s="54"/>
      <c r="HP160" s="54"/>
      <c r="HQ160" s="54"/>
      <c r="HR160" s="54"/>
      <c r="HS160" s="54"/>
      <c r="HT160" s="54"/>
      <c r="HU160" s="54"/>
      <c r="HV160" s="54"/>
      <c r="HW160" s="54"/>
      <c r="HX160" s="54"/>
      <c r="HY160" s="54"/>
      <c r="HZ160" s="54"/>
      <c r="IA160" s="54"/>
      <c r="IB160" s="54"/>
      <c r="IC160" s="54"/>
      <c r="ID160" s="54"/>
      <c r="IE160" s="54"/>
      <c r="IF160" s="54"/>
      <c r="IG160" s="54"/>
      <c r="IH160" s="54"/>
      <c r="II160" s="54"/>
    </row>
    <row r="161" spans="1:250" ht="30" x14ac:dyDescent="0.3">
      <c r="A161" s="57"/>
      <c r="B161" s="73" t="s">
        <v>402</v>
      </c>
      <c r="C161" s="103"/>
      <c r="D161" s="53"/>
      <c r="E161" s="53"/>
      <c r="F161" s="53"/>
      <c r="G161" s="80"/>
      <c r="H161" s="80"/>
      <c r="I161" s="54"/>
      <c r="J161" s="54"/>
      <c r="K161" s="54"/>
      <c r="L161" s="54"/>
      <c r="M161" s="54"/>
      <c r="N161" s="54"/>
      <c r="O161" s="54"/>
      <c r="P161" s="54"/>
      <c r="Q161" s="54"/>
      <c r="R161" s="54"/>
      <c r="S161" s="54"/>
      <c r="T161" s="54"/>
      <c r="U161" s="54"/>
      <c r="V161" s="54"/>
      <c r="W161" s="54"/>
      <c r="X161" s="54"/>
      <c r="Y161" s="54"/>
      <c r="Z161" s="54"/>
      <c r="AA161" s="54"/>
      <c r="AB161" s="54"/>
      <c r="AC161" s="54"/>
      <c r="AD161" s="54"/>
      <c r="AE161" s="54"/>
      <c r="AF161" s="54"/>
      <c r="AG161" s="54"/>
      <c r="AH161" s="54"/>
      <c r="AI161" s="54"/>
      <c r="AJ161" s="54"/>
      <c r="AK161" s="54"/>
      <c r="AL161" s="54"/>
      <c r="AM161" s="54"/>
      <c r="AN161" s="54"/>
      <c r="AO161" s="54"/>
      <c r="AP161" s="54"/>
      <c r="AQ161" s="54"/>
      <c r="AR161" s="54"/>
      <c r="AS161" s="54"/>
      <c r="AT161" s="54"/>
      <c r="AU161" s="54"/>
      <c r="AV161" s="54"/>
      <c r="AW161" s="54"/>
      <c r="AX161" s="54"/>
      <c r="AY161" s="54"/>
      <c r="AZ161" s="54"/>
      <c r="BA161" s="54"/>
      <c r="BB161" s="54"/>
      <c r="BC161" s="54"/>
      <c r="BD161" s="54"/>
      <c r="BE161" s="54"/>
      <c r="BF161" s="54"/>
      <c r="BG161" s="54"/>
      <c r="BH161" s="54"/>
      <c r="BI161" s="54"/>
      <c r="BJ161" s="54"/>
      <c r="BK161" s="54"/>
      <c r="BL161" s="54"/>
      <c r="BM161" s="54"/>
      <c r="BN161" s="54"/>
      <c r="BO161" s="54"/>
      <c r="BP161" s="54"/>
      <c r="BQ161" s="54"/>
      <c r="BR161" s="54"/>
      <c r="BS161" s="54"/>
      <c r="BT161" s="54"/>
      <c r="BU161" s="54"/>
      <c r="BV161" s="54"/>
      <c r="BW161" s="54"/>
      <c r="BX161" s="54"/>
      <c r="BY161" s="54"/>
      <c r="BZ161" s="54"/>
      <c r="CA161" s="54"/>
      <c r="CB161" s="54"/>
      <c r="CC161" s="54"/>
      <c r="CD161" s="54"/>
      <c r="CE161" s="54"/>
      <c r="CF161" s="54"/>
      <c r="CG161" s="54"/>
      <c r="CH161" s="54"/>
      <c r="CI161" s="54"/>
      <c r="CJ161" s="54"/>
      <c r="CK161" s="54"/>
      <c r="CL161" s="54"/>
      <c r="CM161" s="54"/>
      <c r="CN161" s="54"/>
      <c r="CO161" s="54"/>
      <c r="CP161" s="54"/>
      <c r="CQ161" s="54"/>
      <c r="CR161" s="54"/>
      <c r="CS161" s="54"/>
      <c r="CT161" s="54"/>
      <c r="CU161" s="54"/>
      <c r="CV161" s="54"/>
      <c r="CW161" s="54"/>
      <c r="CX161" s="54"/>
      <c r="CY161" s="54"/>
      <c r="CZ161" s="54"/>
      <c r="DA161" s="54"/>
      <c r="DB161" s="54"/>
      <c r="DC161" s="54"/>
      <c r="DD161" s="54"/>
      <c r="DE161" s="54"/>
      <c r="DF161" s="54"/>
      <c r="DG161" s="54"/>
      <c r="DH161" s="54"/>
      <c r="DI161" s="54"/>
      <c r="DJ161" s="54"/>
      <c r="DK161" s="54"/>
      <c r="DL161" s="54"/>
      <c r="DM161" s="54"/>
      <c r="DN161" s="54"/>
      <c r="DO161" s="54"/>
      <c r="DP161" s="54"/>
      <c r="DQ161" s="54"/>
      <c r="DR161" s="54"/>
      <c r="DS161" s="54"/>
      <c r="DT161" s="54"/>
      <c r="DU161" s="54"/>
      <c r="DV161" s="54"/>
      <c r="DW161" s="54"/>
      <c r="DX161" s="54"/>
      <c r="DY161" s="54"/>
      <c r="DZ161" s="54"/>
      <c r="EA161" s="54"/>
      <c r="EB161" s="54"/>
      <c r="EC161" s="54"/>
      <c r="ED161" s="54"/>
      <c r="EE161" s="54"/>
      <c r="EF161" s="54"/>
      <c r="EG161" s="54"/>
      <c r="EH161" s="54"/>
      <c r="EI161" s="54"/>
      <c r="EJ161" s="54"/>
      <c r="EK161" s="54"/>
      <c r="EL161" s="54"/>
      <c r="EM161" s="54"/>
      <c r="EN161" s="54"/>
      <c r="EO161" s="54"/>
      <c r="EP161" s="54"/>
      <c r="EQ161" s="54"/>
      <c r="ER161" s="54"/>
      <c r="ES161" s="54"/>
      <c r="ET161" s="54"/>
      <c r="EU161" s="54"/>
      <c r="EV161" s="54"/>
      <c r="EW161" s="54"/>
      <c r="EX161" s="54"/>
      <c r="EY161" s="54"/>
      <c r="EZ161" s="54"/>
      <c r="FA161" s="54"/>
      <c r="FB161" s="54"/>
      <c r="FC161" s="54"/>
      <c r="FD161" s="54"/>
      <c r="FE161" s="54"/>
      <c r="FF161" s="54"/>
      <c r="FG161" s="54"/>
      <c r="FH161" s="54"/>
      <c r="FI161" s="54"/>
      <c r="FJ161" s="54"/>
      <c r="FK161" s="54"/>
      <c r="FL161" s="54"/>
      <c r="FM161" s="54"/>
      <c r="FN161" s="54"/>
      <c r="FO161" s="54"/>
      <c r="FP161" s="54"/>
      <c r="FQ161" s="54"/>
      <c r="FR161" s="54"/>
      <c r="FS161" s="54"/>
      <c r="FT161" s="54"/>
      <c r="FU161" s="54"/>
      <c r="FV161" s="54"/>
      <c r="FW161" s="54"/>
      <c r="FX161" s="54"/>
      <c r="FY161" s="54"/>
      <c r="FZ161" s="54"/>
      <c r="GA161" s="54"/>
      <c r="GB161" s="54"/>
      <c r="GC161" s="54"/>
      <c r="GD161" s="54"/>
      <c r="GE161" s="54"/>
      <c r="GF161" s="54"/>
      <c r="GG161" s="54"/>
      <c r="GH161" s="54"/>
      <c r="GI161" s="54"/>
      <c r="GJ161" s="54"/>
      <c r="GK161" s="54"/>
      <c r="GL161" s="54"/>
      <c r="GM161" s="54"/>
      <c r="GN161" s="54"/>
      <c r="GO161" s="54"/>
      <c r="GP161" s="54"/>
      <c r="GQ161" s="54"/>
      <c r="GR161" s="54"/>
      <c r="GS161" s="54"/>
      <c r="GT161" s="54"/>
      <c r="GU161" s="54"/>
      <c r="GV161" s="54"/>
      <c r="GW161" s="54"/>
      <c r="GX161" s="54"/>
      <c r="GY161" s="54"/>
      <c r="GZ161" s="54"/>
      <c r="HA161" s="54"/>
      <c r="HB161" s="54"/>
      <c r="HC161" s="54"/>
      <c r="HD161" s="54"/>
      <c r="HE161" s="54"/>
      <c r="HF161" s="54"/>
      <c r="HG161" s="54"/>
      <c r="HH161" s="54"/>
      <c r="HI161" s="54"/>
      <c r="HJ161" s="54"/>
      <c r="HK161" s="54"/>
      <c r="HL161" s="54"/>
      <c r="HM161" s="54"/>
      <c r="HN161" s="54"/>
      <c r="HO161" s="54"/>
      <c r="HP161" s="54"/>
      <c r="HQ161" s="54"/>
      <c r="HR161" s="54"/>
      <c r="HS161" s="54"/>
      <c r="HT161" s="54"/>
      <c r="HU161" s="54"/>
      <c r="HV161" s="54"/>
      <c r="HW161" s="54"/>
      <c r="HX161" s="54"/>
      <c r="HY161" s="54"/>
      <c r="HZ161" s="54"/>
      <c r="IA161" s="54"/>
      <c r="IB161" s="54"/>
      <c r="IC161" s="54"/>
      <c r="ID161" s="54"/>
      <c r="IE161" s="54"/>
      <c r="IF161" s="54"/>
      <c r="IG161" s="54"/>
      <c r="IH161" s="54"/>
      <c r="II161" s="54"/>
      <c r="IJ161" s="54"/>
    </row>
    <row r="162" spans="1:250" s="54" customFormat="1" ht="30" x14ac:dyDescent="0.3">
      <c r="A162" s="57"/>
      <c r="B162" s="74" t="s">
        <v>403</v>
      </c>
      <c r="C162" s="103">
        <f t="shared" ref="C162:H162" si="58">C163+C166+C167+C170</f>
        <v>0</v>
      </c>
      <c r="D162" s="103">
        <f t="shared" si="58"/>
        <v>0</v>
      </c>
      <c r="E162" s="103">
        <f t="shared" si="58"/>
        <v>0</v>
      </c>
      <c r="F162" s="103">
        <f t="shared" si="58"/>
        <v>0</v>
      </c>
      <c r="G162" s="103">
        <f t="shared" si="58"/>
        <v>0</v>
      </c>
      <c r="H162" s="103">
        <f t="shared" si="58"/>
        <v>0</v>
      </c>
      <c r="IK162" s="40"/>
      <c r="IL162" s="40"/>
      <c r="IM162" s="40"/>
      <c r="IN162" s="40"/>
      <c r="IO162" s="40"/>
      <c r="IP162" s="40"/>
    </row>
    <row r="163" spans="1:250" s="54" customFormat="1" x14ac:dyDescent="0.3">
      <c r="A163" s="57"/>
      <c r="B163" s="75" t="s">
        <v>404</v>
      </c>
      <c r="C163" s="103">
        <f t="shared" ref="C163:H163" si="59">C164+C165</f>
        <v>0</v>
      </c>
      <c r="D163" s="103">
        <f t="shared" si="59"/>
        <v>0</v>
      </c>
      <c r="E163" s="103">
        <f t="shared" si="59"/>
        <v>0</v>
      </c>
      <c r="F163" s="103">
        <f t="shared" si="59"/>
        <v>0</v>
      </c>
      <c r="G163" s="103">
        <f t="shared" si="59"/>
        <v>0</v>
      </c>
      <c r="H163" s="103">
        <f t="shared" si="59"/>
        <v>0</v>
      </c>
      <c r="IK163" s="40"/>
      <c r="IL163" s="40"/>
      <c r="IM163" s="40"/>
      <c r="IN163" s="40"/>
      <c r="IO163" s="40"/>
      <c r="IP163" s="40"/>
    </row>
    <row r="164" spans="1:250" x14ac:dyDescent="0.3">
      <c r="A164" s="57"/>
      <c r="B164" s="75" t="s">
        <v>368</v>
      </c>
      <c r="C164" s="103"/>
      <c r="D164" s="53"/>
      <c r="E164" s="53"/>
      <c r="F164" s="53"/>
      <c r="G164" s="80"/>
      <c r="H164" s="80"/>
      <c r="I164" s="54"/>
      <c r="J164" s="54"/>
      <c r="K164" s="54"/>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54"/>
      <c r="AI164" s="54"/>
      <c r="AJ164" s="54"/>
      <c r="AK164" s="54"/>
      <c r="AL164" s="54"/>
      <c r="AM164" s="54"/>
      <c r="AN164" s="54"/>
      <c r="AO164" s="54"/>
      <c r="AP164" s="54"/>
      <c r="AQ164" s="54"/>
      <c r="AR164" s="54"/>
      <c r="AS164" s="54"/>
      <c r="AT164" s="54"/>
      <c r="AU164" s="54"/>
      <c r="AV164" s="54"/>
      <c r="AW164" s="54"/>
      <c r="AX164" s="54"/>
      <c r="AY164" s="54"/>
      <c r="AZ164" s="54"/>
      <c r="BA164" s="54"/>
      <c r="BB164" s="54"/>
      <c r="BC164" s="54"/>
      <c r="BD164" s="54"/>
      <c r="BE164" s="54"/>
      <c r="BF164" s="54"/>
      <c r="BG164" s="54"/>
      <c r="BH164" s="54"/>
      <c r="BI164" s="54"/>
      <c r="BJ164" s="54"/>
      <c r="BK164" s="54"/>
      <c r="BL164" s="54"/>
      <c r="BM164" s="54"/>
      <c r="BN164" s="54"/>
      <c r="BO164" s="54"/>
      <c r="BP164" s="54"/>
      <c r="BQ164" s="54"/>
      <c r="BR164" s="54"/>
      <c r="BS164" s="54"/>
      <c r="BT164" s="54"/>
      <c r="BU164" s="54"/>
      <c r="BV164" s="54"/>
      <c r="BW164" s="54"/>
      <c r="BX164" s="54"/>
      <c r="BY164" s="54"/>
      <c r="BZ164" s="54"/>
      <c r="CA164" s="54"/>
      <c r="CB164" s="54"/>
      <c r="CC164" s="54"/>
      <c r="CD164" s="54"/>
      <c r="CE164" s="54"/>
      <c r="CF164" s="54"/>
      <c r="CG164" s="54"/>
      <c r="CH164" s="54"/>
      <c r="CI164" s="54"/>
      <c r="CJ164" s="54"/>
      <c r="CK164" s="54"/>
      <c r="CL164" s="54"/>
      <c r="CM164" s="54"/>
      <c r="CN164" s="54"/>
      <c r="CO164" s="54"/>
      <c r="CP164" s="54"/>
      <c r="CQ164" s="54"/>
      <c r="CR164" s="54"/>
      <c r="CS164" s="54"/>
      <c r="CT164" s="54"/>
      <c r="CU164" s="54"/>
      <c r="CV164" s="54"/>
      <c r="CW164" s="54"/>
      <c r="CX164" s="54"/>
      <c r="CY164" s="54"/>
      <c r="CZ164" s="54"/>
      <c r="DA164" s="54"/>
      <c r="DB164" s="54"/>
      <c r="DC164" s="54"/>
      <c r="DD164" s="54"/>
      <c r="DE164" s="54"/>
      <c r="DF164" s="54"/>
      <c r="DG164" s="54"/>
      <c r="DH164" s="54"/>
      <c r="DI164" s="54"/>
      <c r="DJ164" s="54"/>
      <c r="DK164" s="54"/>
      <c r="DL164" s="54"/>
      <c r="DM164" s="54"/>
      <c r="DN164" s="54"/>
      <c r="DO164" s="54"/>
      <c r="DP164" s="54"/>
      <c r="DQ164" s="54"/>
      <c r="DR164" s="54"/>
      <c r="DS164" s="54"/>
      <c r="DT164" s="54"/>
      <c r="DU164" s="54"/>
      <c r="DV164" s="54"/>
      <c r="DW164" s="54"/>
      <c r="DX164" s="54"/>
      <c r="DY164" s="54"/>
      <c r="DZ164" s="54"/>
      <c r="EA164" s="54"/>
      <c r="EB164" s="54"/>
      <c r="EC164" s="54"/>
      <c r="ED164" s="54"/>
      <c r="EE164" s="54"/>
      <c r="EF164" s="54"/>
      <c r="EG164" s="54"/>
      <c r="EH164" s="54"/>
      <c r="EI164" s="54"/>
      <c r="EJ164" s="54"/>
      <c r="EK164" s="54"/>
      <c r="EL164" s="54"/>
      <c r="EM164" s="54"/>
      <c r="EN164" s="54"/>
      <c r="EO164" s="54"/>
      <c r="EP164" s="54"/>
      <c r="EQ164" s="54"/>
      <c r="ER164" s="54"/>
      <c r="ES164" s="54"/>
      <c r="ET164" s="54"/>
      <c r="EU164" s="54"/>
      <c r="EV164" s="54"/>
      <c r="EW164" s="54"/>
      <c r="EX164" s="54"/>
      <c r="EY164" s="54"/>
      <c r="EZ164" s="54"/>
      <c r="FA164" s="54"/>
      <c r="FB164" s="54"/>
      <c r="FC164" s="54"/>
      <c r="FD164" s="54"/>
      <c r="FE164" s="54"/>
      <c r="FF164" s="54"/>
      <c r="FG164" s="54"/>
      <c r="FH164" s="54"/>
      <c r="FI164" s="54"/>
      <c r="FJ164" s="54"/>
      <c r="FK164" s="54"/>
      <c r="FL164" s="54"/>
      <c r="FM164" s="54"/>
      <c r="FN164" s="54"/>
      <c r="FO164" s="54"/>
      <c r="FP164" s="54"/>
      <c r="FQ164" s="54"/>
      <c r="FR164" s="54"/>
      <c r="FS164" s="54"/>
      <c r="FT164" s="54"/>
      <c r="FU164" s="54"/>
      <c r="FV164" s="54"/>
      <c r="FW164" s="54"/>
      <c r="FX164" s="54"/>
      <c r="FY164" s="54"/>
      <c r="FZ164" s="54"/>
      <c r="GA164" s="54"/>
      <c r="GB164" s="54"/>
      <c r="GC164" s="54"/>
      <c r="GD164" s="54"/>
      <c r="GE164" s="54"/>
      <c r="GF164" s="54"/>
      <c r="GG164" s="54"/>
      <c r="GH164" s="54"/>
      <c r="GI164" s="54"/>
      <c r="GJ164" s="54"/>
      <c r="GK164" s="54"/>
      <c r="GL164" s="54"/>
      <c r="GM164" s="54"/>
      <c r="GN164" s="54"/>
      <c r="GO164" s="54"/>
      <c r="GP164" s="54"/>
      <c r="GQ164" s="54"/>
      <c r="GR164" s="54"/>
      <c r="GS164" s="54"/>
      <c r="GT164" s="54"/>
      <c r="GU164" s="54"/>
      <c r="GV164" s="54"/>
      <c r="GW164" s="54"/>
      <c r="GX164" s="54"/>
      <c r="GY164" s="54"/>
      <c r="GZ164" s="54"/>
      <c r="HA164" s="54"/>
      <c r="HB164" s="54"/>
      <c r="HC164" s="54"/>
      <c r="HD164" s="54"/>
      <c r="HE164" s="54"/>
      <c r="HF164" s="54"/>
      <c r="HG164" s="54"/>
      <c r="HH164" s="54"/>
      <c r="HI164" s="54"/>
      <c r="HJ164" s="54"/>
      <c r="HK164" s="54"/>
      <c r="HL164" s="54"/>
      <c r="HM164" s="54"/>
      <c r="HN164" s="54"/>
      <c r="HO164" s="54"/>
      <c r="HP164" s="54"/>
      <c r="HQ164" s="54"/>
      <c r="HR164" s="54"/>
      <c r="HS164" s="54"/>
      <c r="HT164" s="54"/>
      <c r="HU164" s="54"/>
      <c r="HV164" s="54"/>
      <c r="HW164" s="54"/>
      <c r="HX164" s="54"/>
      <c r="HY164" s="54"/>
      <c r="HZ164" s="54"/>
      <c r="IA164" s="54"/>
      <c r="IB164" s="54"/>
      <c r="IC164" s="54"/>
      <c r="ID164" s="54"/>
      <c r="IE164" s="54"/>
      <c r="IF164" s="54"/>
      <c r="IG164" s="54"/>
      <c r="IH164" s="54"/>
      <c r="II164" s="54"/>
      <c r="IJ164" s="54"/>
      <c r="IK164" s="54"/>
      <c r="IL164" s="54"/>
      <c r="IM164" s="54"/>
      <c r="IN164" s="54"/>
      <c r="IO164" s="54"/>
      <c r="IP164" s="54"/>
    </row>
    <row r="165" spans="1:250" ht="60" x14ac:dyDescent="0.3">
      <c r="A165" s="51"/>
      <c r="B165" s="75" t="s">
        <v>370</v>
      </c>
      <c r="C165" s="103"/>
      <c r="D165" s="53"/>
      <c r="E165" s="53"/>
      <c r="F165" s="53"/>
      <c r="G165" s="80"/>
      <c r="H165" s="80"/>
      <c r="I165" s="54"/>
      <c r="J165" s="54"/>
      <c r="K165" s="54"/>
      <c r="L165" s="54"/>
      <c r="M165" s="54"/>
      <c r="N165" s="54"/>
      <c r="O165" s="54"/>
      <c r="P165" s="54"/>
      <c r="Q165" s="54"/>
      <c r="R165" s="54"/>
      <c r="S165" s="54"/>
      <c r="T165" s="54"/>
      <c r="U165" s="54"/>
      <c r="V165" s="54"/>
      <c r="W165" s="54"/>
      <c r="X165" s="54"/>
      <c r="Y165" s="54"/>
      <c r="Z165" s="54"/>
      <c r="AA165" s="54"/>
      <c r="AB165" s="54"/>
      <c r="AC165" s="54"/>
      <c r="AD165" s="54"/>
      <c r="AE165" s="54"/>
      <c r="AF165" s="54"/>
      <c r="AG165" s="54"/>
      <c r="AH165" s="54"/>
      <c r="AI165" s="54"/>
      <c r="AJ165" s="54"/>
      <c r="AK165" s="54"/>
      <c r="AL165" s="54"/>
      <c r="AM165" s="54"/>
      <c r="AN165" s="54"/>
      <c r="AO165" s="54"/>
      <c r="AP165" s="54"/>
      <c r="AQ165" s="54"/>
      <c r="AR165" s="54"/>
      <c r="AS165" s="54"/>
      <c r="AT165" s="54"/>
      <c r="AU165" s="54"/>
      <c r="AV165" s="54"/>
      <c r="AW165" s="54"/>
      <c r="AX165" s="54"/>
      <c r="AY165" s="54"/>
      <c r="AZ165" s="54"/>
      <c r="BA165" s="54"/>
      <c r="BB165" s="54"/>
      <c r="BC165" s="54"/>
      <c r="BD165" s="54"/>
      <c r="BE165" s="54"/>
      <c r="BF165" s="54"/>
      <c r="BG165" s="54"/>
      <c r="BH165" s="54"/>
      <c r="BI165" s="54"/>
      <c r="BJ165" s="54"/>
      <c r="BK165" s="54"/>
      <c r="BL165" s="54"/>
      <c r="BM165" s="54"/>
      <c r="BN165" s="54"/>
      <c r="BO165" s="54"/>
      <c r="BP165" s="54"/>
      <c r="BQ165" s="54"/>
      <c r="BR165" s="54"/>
      <c r="BS165" s="54"/>
      <c r="BT165" s="54"/>
      <c r="BU165" s="54"/>
      <c r="BV165" s="54"/>
      <c r="BW165" s="54"/>
      <c r="BX165" s="54"/>
      <c r="BY165" s="54"/>
      <c r="BZ165" s="54"/>
      <c r="CA165" s="54"/>
      <c r="CB165" s="54"/>
      <c r="CC165" s="54"/>
      <c r="CD165" s="54"/>
      <c r="CE165" s="54"/>
      <c r="CF165" s="54"/>
      <c r="CG165" s="54"/>
      <c r="CH165" s="54"/>
      <c r="CI165" s="54"/>
      <c r="CJ165" s="54"/>
      <c r="CK165" s="54"/>
      <c r="CL165" s="54"/>
      <c r="CM165" s="54"/>
      <c r="CN165" s="54"/>
      <c r="CO165" s="54"/>
      <c r="CP165" s="54"/>
      <c r="CQ165" s="54"/>
      <c r="CR165" s="54"/>
      <c r="CS165" s="54"/>
      <c r="CT165" s="54"/>
      <c r="CU165" s="54"/>
      <c r="CV165" s="54"/>
      <c r="CW165" s="54"/>
      <c r="CX165" s="54"/>
      <c r="CY165" s="54"/>
      <c r="CZ165" s="54"/>
      <c r="DA165" s="54"/>
      <c r="DB165" s="54"/>
      <c r="DC165" s="54"/>
      <c r="DD165" s="54"/>
      <c r="DE165" s="54"/>
      <c r="DF165" s="54"/>
      <c r="DG165" s="54"/>
      <c r="DH165" s="54"/>
      <c r="DI165" s="54"/>
      <c r="DJ165" s="54"/>
      <c r="DK165" s="54"/>
      <c r="DL165" s="54"/>
      <c r="DM165" s="54"/>
      <c r="DN165" s="54"/>
      <c r="DO165" s="54"/>
      <c r="DP165" s="54"/>
      <c r="DQ165" s="54"/>
      <c r="DR165" s="54"/>
      <c r="DS165" s="54"/>
      <c r="DT165" s="54"/>
      <c r="DU165" s="54"/>
      <c r="DV165" s="54"/>
      <c r="DW165" s="54"/>
      <c r="DX165" s="54"/>
      <c r="DY165" s="54"/>
      <c r="DZ165" s="54"/>
      <c r="EA165" s="54"/>
      <c r="EB165" s="54"/>
      <c r="EC165" s="54"/>
      <c r="ED165" s="54"/>
      <c r="EE165" s="54"/>
      <c r="EF165" s="54"/>
      <c r="EG165" s="54"/>
      <c r="EH165" s="54"/>
      <c r="EI165" s="54"/>
      <c r="EJ165" s="54"/>
      <c r="EK165" s="54"/>
      <c r="EL165" s="54"/>
      <c r="EM165" s="54"/>
      <c r="EN165" s="54"/>
      <c r="EO165" s="54"/>
      <c r="EP165" s="54"/>
      <c r="EQ165" s="54"/>
      <c r="ER165" s="54"/>
      <c r="ES165" s="54"/>
      <c r="ET165" s="54"/>
      <c r="EU165" s="54"/>
      <c r="EV165" s="54"/>
      <c r="EW165" s="54"/>
      <c r="EX165" s="54"/>
      <c r="EY165" s="54"/>
      <c r="EZ165" s="54"/>
      <c r="FA165" s="54"/>
      <c r="FB165" s="54"/>
      <c r="FC165" s="54"/>
      <c r="FD165" s="54"/>
      <c r="FE165" s="54"/>
      <c r="FF165" s="54"/>
      <c r="FG165" s="54"/>
      <c r="FH165" s="54"/>
      <c r="FI165" s="54"/>
      <c r="FJ165" s="54"/>
      <c r="FK165" s="54"/>
      <c r="FL165" s="54"/>
      <c r="FM165" s="54"/>
      <c r="FN165" s="54"/>
      <c r="FO165" s="54"/>
      <c r="FP165" s="54"/>
      <c r="FQ165" s="54"/>
      <c r="FR165" s="54"/>
      <c r="FS165" s="54"/>
      <c r="FT165" s="54"/>
      <c r="FU165" s="54"/>
      <c r="FV165" s="54"/>
      <c r="FW165" s="54"/>
      <c r="FX165" s="54"/>
      <c r="FY165" s="54"/>
      <c r="FZ165" s="54"/>
      <c r="GA165" s="54"/>
      <c r="GB165" s="54"/>
      <c r="GC165" s="54"/>
      <c r="GD165" s="54"/>
      <c r="GE165" s="54"/>
      <c r="GF165" s="54"/>
      <c r="GG165" s="54"/>
      <c r="GH165" s="54"/>
      <c r="GI165" s="54"/>
      <c r="GJ165" s="54"/>
      <c r="GK165" s="54"/>
      <c r="GL165" s="54"/>
      <c r="GM165" s="54"/>
      <c r="GN165" s="54"/>
      <c r="GO165" s="54"/>
      <c r="GP165" s="54"/>
      <c r="GQ165" s="54"/>
      <c r="GR165" s="54"/>
      <c r="GS165" s="54"/>
      <c r="GT165" s="54"/>
      <c r="GU165" s="54"/>
      <c r="GV165" s="54"/>
      <c r="GW165" s="54"/>
      <c r="GX165" s="54"/>
      <c r="GY165" s="54"/>
      <c r="GZ165" s="54"/>
      <c r="HA165" s="54"/>
      <c r="HB165" s="54"/>
      <c r="HC165" s="54"/>
      <c r="HD165" s="54"/>
      <c r="HE165" s="54"/>
      <c r="HF165" s="54"/>
      <c r="HG165" s="54"/>
      <c r="HH165" s="54"/>
      <c r="HI165" s="54"/>
      <c r="HJ165" s="54"/>
      <c r="HK165" s="54"/>
      <c r="HL165" s="54"/>
      <c r="HM165" s="54"/>
      <c r="HN165" s="54"/>
      <c r="HO165" s="54"/>
      <c r="HP165" s="54"/>
      <c r="HQ165" s="54"/>
      <c r="HR165" s="54"/>
      <c r="HS165" s="54"/>
      <c r="HT165" s="54"/>
      <c r="HU165" s="54"/>
      <c r="HV165" s="54"/>
      <c r="HW165" s="54"/>
      <c r="HX165" s="54"/>
      <c r="HY165" s="54"/>
      <c r="HZ165" s="54"/>
      <c r="IA165" s="54"/>
      <c r="IB165" s="54"/>
      <c r="IC165" s="54"/>
      <c r="ID165" s="54"/>
      <c r="IE165" s="54"/>
      <c r="IF165" s="54"/>
      <c r="IG165" s="54"/>
      <c r="IH165" s="54"/>
      <c r="II165" s="54"/>
      <c r="IJ165" s="54"/>
      <c r="IK165" s="54"/>
      <c r="IL165" s="54"/>
      <c r="IM165" s="54"/>
      <c r="IN165" s="54"/>
      <c r="IO165" s="54"/>
      <c r="IP165" s="54"/>
    </row>
    <row r="166" spans="1:250" ht="30" x14ac:dyDescent="0.3">
      <c r="A166" s="51"/>
      <c r="B166" s="75" t="s">
        <v>405</v>
      </c>
      <c r="C166" s="103"/>
      <c r="D166" s="53"/>
      <c r="E166" s="53"/>
      <c r="F166" s="53"/>
      <c r="G166" s="80"/>
      <c r="H166" s="80"/>
      <c r="I166" s="54"/>
      <c r="J166" s="54"/>
      <c r="K166" s="54"/>
      <c r="L166" s="54"/>
      <c r="M166" s="54"/>
      <c r="N166" s="54"/>
      <c r="O166" s="54"/>
      <c r="P166" s="54"/>
      <c r="Q166" s="54"/>
      <c r="R166" s="54"/>
      <c r="S166" s="54"/>
      <c r="T166" s="54"/>
      <c r="U166" s="54"/>
      <c r="V166" s="54"/>
      <c r="W166" s="54"/>
      <c r="X166" s="54"/>
      <c r="Y166" s="54"/>
      <c r="Z166" s="54"/>
      <c r="AA166" s="54"/>
      <c r="AB166" s="54"/>
      <c r="AC166" s="54"/>
      <c r="AD166" s="54"/>
      <c r="AE166" s="54"/>
      <c r="AF166" s="54"/>
      <c r="AG166" s="54"/>
      <c r="AH166" s="54"/>
      <c r="AI166" s="54"/>
      <c r="AJ166" s="54"/>
      <c r="AK166" s="54"/>
      <c r="AL166" s="54"/>
      <c r="AM166" s="54"/>
      <c r="AN166" s="54"/>
      <c r="AO166" s="54"/>
      <c r="AP166" s="54"/>
      <c r="AQ166" s="54"/>
      <c r="AR166" s="54"/>
      <c r="AS166" s="54"/>
      <c r="AT166" s="54"/>
      <c r="AU166" s="54"/>
      <c r="AV166" s="54"/>
      <c r="AW166" s="54"/>
      <c r="AX166" s="54"/>
      <c r="AY166" s="54"/>
      <c r="AZ166" s="54"/>
      <c r="BA166" s="54"/>
      <c r="BB166" s="54"/>
      <c r="BC166" s="54"/>
      <c r="BD166" s="54"/>
      <c r="BE166" s="54"/>
      <c r="BF166" s="54"/>
      <c r="BG166" s="54"/>
      <c r="BH166" s="54"/>
      <c r="BI166" s="54"/>
      <c r="BJ166" s="54"/>
      <c r="BK166" s="54"/>
      <c r="BL166" s="54"/>
      <c r="BM166" s="54"/>
      <c r="BN166" s="54"/>
      <c r="BO166" s="54"/>
      <c r="BP166" s="54"/>
      <c r="BQ166" s="54"/>
      <c r="BR166" s="54"/>
      <c r="BS166" s="54"/>
      <c r="BT166" s="54"/>
      <c r="BU166" s="54"/>
      <c r="BV166" s="54"/>
      <c r="BW166" s="54"/>
      <c r="BX166" s="54"/>
      <c r="BY166" s="54"/>
      <c r="BZ166" s="54"/>
      <c r="CA166" s="54"/>
      <c r="CB166" s="54"/>
      <c r="CC166" s="54"/>
      <c r="CD166" s="54"/>
      <c r="CE166" s="54"/>
      <c r="CF166" s="54"/>
      <c r="CG166" s="54"/>
      <c r="CH166" s="54"/>
      <c r="CI166" s="54"/>
      <c r="CJ166" s="54"/>
      <c r="CK166" s="54"/>
      <c r="CL166" s="54"/>
      <c r="CM166" s="54"/>
      <c r="CN166" s="54"/>
      <c r="CO166" s="54"/>
      <c r="CP166" s="54"/>
      <c r="CQ166" s="54"/>
      <c r="CR166" s="54"/>
      <c r="CS166" s="54"/>
      <c r="CT166" s="54"/>
      <c r="CU166" s="54"/>
      <c r="CV166" s="54"/>
      <c r="CW166" s="54"/>
      <c r="CX166" s="54"/>
      <c r="CY166" s="54"/>
      <c r="CZ166" s="54"/>
      <c r="DA166" s="54"/>
      <c r="DB166" s="54"/>
      <c r="DC166" s="54"/>
      <c r="DD166" s="54"/>
      <c r="DE166" s="54"/>
      <c r="DF166" s="54"/>
      <c r="DG166" s="54"/>
      <c r="DH166" s="54"/>
      <c r="DI166" s="54"/>
      <c r="DJ166" s="54"/>
      <c r="DK166" s="54"/>
      <c r="DL166" s="54"/>
      <c r="DM166" s="54"/>
      <c r="DN166" s="54"/>
      <c r="DO166" s="54"/>
      <c r="DP166" s="54"/>
      <c r="DQ166" s="54"/>
      <c r="DR166" s="54"/>
      <c r="DS166" s="54"/>
      <c r="DT166" s="54"/>
      <c r="DU166" s="54"/>
      <c r="DV166" s="54"/>
      <c r="DW166" s="54"/>
      <c r="DX166" s="54"/>
      <c r="DY166" s="54"/>
      <c r="DZ166" s="54"/>
      <c r="EA166" s="54"/>
      <c r="EB166" s="54"/>
      <c r="EC166" s="54"/>
      <c r="ED166" s="54"/>
      <c r="EE166" s="54"/>
      <c r="EF166" s="54"/>
      <c r="EG166" s="54"/>
      <c r="EH166" s="54"/>
      <c r="EI166" s="54"/>
      <c r="EJ166" s="54"/>
      <c r="EK166" s="54"/>
      <c r="EL166" s="54"/>
      <c r="EM166" s="54"/>
      <c r="EN166" s="54"/>
      <c r="EO166" s="54"/>
      <c r="EP166" s="54"/>
      <c r="EQ166" s="54"/>
      <c r="ER166" s="54"/>
      <c r="ES166" s="54"/>
      <c r="ET166" s="54"/>
      <c r="EU166" s="54"/>
      <c r="EV166" s="54"/>
      <c r="EW166" s="54"/>
      <c r="EX166" s="54"/>
      <c r="EY166" s="54"/>
      <c r="EZ166" s="54"/>
      <c r="FA166" s="54"/>
      <c r="FB166" s="54"/>
      <c r="FC166" s="54"/>
      <c r="FD166" s="54"/>
      <c r="FE166" s="54"/>
      <c r="FF166" s="54"/>
      <c r="FG166" s="54"/>
      <c r="FH166" s="54"/>
      <c r="FI166" s="54"/>
      <c r="FJ166" s="54"/>
      <c r="FK166" s="54"/>
      <c r="FL166" s="54"/>
      <c r="FM166" s="54"/>
      <c r="FN166" s="54"/>
      <c r="FO166" s="54"/>
      <c r="FP166" s="54"/>
      <c r="FQ166" s="54"/>
      <c r="FR166" s="54"/>
      <c r="FS166" s="54"/>
      <c r="FT166" s="54"/>
      <c r="FU166" s="54"/>
      <c r="FV166" s="54"/>
      <c r="FW166" s="54"/>
      <c r="FX166" s="54"/>
      <c r="FY166" s="54"/>
      <c r="FZ166" s="54"/>
      <c r="GA166" s="54"/>
      <c r="GB166" s="54"/>
      <c r="GC166" s="54"/>
      <c r="GD166" s="54"/>
      <c r="GE166" s="54"/>
      <c r="GF166" s="54"/>
      <c r="GG166" s="54"/>
      <c r="GH166" s="54"/>
      <c r="GI166" s="54"/>
      <c r="GJ166" s="54"/>
      <c r="GK166" s="54"/>
      <c r="GL166" s="54"/>
      <c r="GM166" s="54"/>
      <c r="GN166" s="54"/>
      <c r="GO166" s="54"/>
      <c r="GP166" s="54"/>
      <c r="GQ166" s="54"/>
      <c r="GR166" s="54"/>
      <c r="GS166" s="54"/>
      <c r="GT166" s="54"/>
      <c r="GU166" s="54"/>
      <c r="GV166" s="54"/>
      <c r="GW166" s="54"/>
      <c r="GX166" s="54"/>
      <c r="GY166" s="54"/>
      <c r="GZ166" s="54"/>
      <c r="HA166" s="54"/>
      <c r="HB166" s="54"/>
      <c r="HC166" s="54"/>
      <c r="HD166" s="54"/>
      <c r="HE166" s="54"/>
      <c r="HF166" s="54"/>
      <c r="HG166" s="54"/>
      <c r="HH166" s="54"/>
      <c r="HI166" s="54"/>
      <c r="HJ166" s="54"/>
      <c r="HK166" s="54"/>
      <c r="HL166" s="54"/>
      <c r="HM166" s="54"/>
      <c r="HN166" s="54"/>
      <c r="HO166" s="54"/>
      <c r="HP166" s="54"/>
      <c r="HQ166" s="54"/>
      <c r="HR166" s="54"/>
      <c r="HS166" s="54"/>
      <c r="HT166" s="54"/>
      <c r="HU166" s="54"/>
      <c r="HV166" s="54"/>
      <c r="HW166" s="54"/>
      <c r="HX166" s="54"/>
      <c r="HY166" s="54"/>
      <c r="HZ166" s="54"/>
      <c r="IA166" s="54"/>
      <c r="IB166" s="54"/>
      <c r="IC166" s="54"/>
      <c r="ID166" s="54"/>
      <c r="IE166" s="54"/>
      <c r="IF166" s="54"/>
      <c r="IG166" s="54"/>
      <c r="IH166" s="54"/>
      <c r="II166" s="54"/>
      <c r="IJ166" s="54"/>
    </row>
    <row r="167" spans="1:250" ht="30" x14ac:dyDescent="0.3">
      <c r="A167" s="51"/>
      <c r="B167" s="75" t="s">
        <v>406</v>
      </c>
      <c r="C167" s="103">
        <f t="shared" ref="C167:H167" si="60">C168+C169</f>
        <v>0</v>
      </c>
      <c r="D167" s="103">
        <f t="shared" si="60"/>
        <v>0</v>
      </c>
      <c r="E167" s="103">
        <f t="shared" si="60"/>
        <v>0</v>
      </c>
      <c r="F167" s="103">
        <f t="shared" si="60"/>
        <v>0</v>
      </c>
      <c r="G167" s="103">
        <f t="shared" si="60"/>
        <v>0</v>
      </c>
      <c r="H167" s="103">
        <f t="shared" si="60"/>
        <v>0</v>
      </c>
      <c r="I167" s="54"/>
      <c r="J167" s="54"/>
      <c r="K167" s="54"/>
      <c r="L167" s="54"/>
      <c r="M167" s="54"/>
      <c r="N167" s="54"/>
      <c r="O167" s="54"/>
      <c r="P167" s="54"/>
      <c r="Q167" s="54"/>
      <c r="R167" s="54"/>
      <c r="S167" s="54"/>
      <c r="T167" s="54"/>
      <c r="U167" s="54"/>
      <c r="V167" s="54"/>
      <c r="W167" s="54"/>
      <c r="X167" s="54"/>
      <c r="Y167" s="54"/>
      <c r="Z167" s="54"/>
      <c r="AA167" s="54"/>
      <c r="AB167" s="54"/>
      <c r="AC167" s="54"/>
      <c r="AD167" s="54"/>
      <c r="AE167" s="54"/>
      <c r="AF167" s="54"/>
      <c r="AG167" s="54"/>
      <c r="AH167" s="54"/>
      <c r="AI167" s="54"/>
      <c r="AJ167" s="54"/>
      <c r="AK167" s="54"/>
      <c r="AL167" s="54"/>
      <c r="AM167" s="54"/>
      <c r="AN167" s="54"/>
      <c r="AO167" s="54"/>
      <c r="AP167" s="54"/>
      <c r="AQ167" s="54"/>
      <c r="AR167" s="54"/>
      <c r="AS167" s="54"/>
      <c r="AT167" s="54"/>
      <c r="AU167" s="54"/>
      <c r="AV167" s="54"/>
      <c r="AW167" s="54"/>
      <c r="AX167" s="54"/>
      <c r="AY167" s="54"/>
      <c r="AZ167" s="54"/>
      <c r="BA167" s="54"/>
      <c r="BB167" s="54"/>
      <c r="BC167" s="54"/>
      <c r="BD167" s="54"/>
      <c r="BE167" s="54"/>
      <c r="BF167" s="54"/>
      <c r="BG167" s="54"/>
      <c r="BH167" s="54"/>
      <c r="BI167" s="54"/>
      <c r="BJ167" s="54"/>
      <c r="BK167" s="54"/>
      <c r="BL167" s="54"/>
      <c r="BM167" s="54"/>
      <c r="BN167" s="54"/>
      <c r="BO167" s="54"/>
      <c r="BP167" s="54"/>
      <c r="BQ167" s="54"/>
      <c r="BR167" s="54"/>
      <c r="BS167" s="54"/>
      <c r="BT167" s="54"/>
      <c r="BU167" s="54"/>
      <c r="BV167" s="54"/>
      <c r="BW167" s="54"/>
      <c r="BX167" s="54"/>
      <c r="BY167" s="54"/>
      <c r="BZ167" s="54"/>
      <c r="CA167" s="54"/>
      <c r="CB167" s="54"/>
      <c r="CC167" s="54"/>
      <c r="CD167" s="54"/>
      <c r="CE167" s="54"/>
      <c r="CF167" s="54"/>
      <c r="CG167" s="54"/>
      <c r="CH167" s="54"/>
      <c r="CI167" s="54"/>
      <c r="CJ167" s="54"/>
      <c r="CK167" s="54"/>
      <c r="CL167" s="54"/>
      <c r="CM167" s="54"/>
      <c r="CN167" s="54"/>
      <c r="CO167" s="54"/>
      <c r="CP167" s="54"/>
      <c r="CQ167" s="54"/>
      <c r="CR167" s="54"/>
      <c r="CS167" s="54"/>
      <c r="CT167" s="54"/>
      <c r="CU167" s="54"/>
      <c r="CV167" s="54"/>
      <c r="CW167" s="54"/>
      <c r="CX167" s="54"/>
      <c r="CY167" s="54"/>
      <c r="CZ167" s="54"/>
      <c r="DA167" s="54"/>
      <c r="DB167" s="54"/>
      <c r="DC167" s="54"/>
      <c r="DD167" s="54"/>
      <c r="DE167" s="54"/>
      <c r="DF167" s="54"/>
      <c r="DG167" s="54"/>
      <c r="DH167" s="54"/>
      <c r="DI167" s="54"/>
      <c r="DJ167" s="54"/>
      <c r="DK167" s="54"/>
      <c r="DL167" s="54"/>
      <c r="DM167" s="54"/>
      <c r="DN167" s="54"/>
      <c r="DO167" s="54"/>
      <c r="DP167" s="54"/>
      <c r="DQ167" s="54"/>
      <c r="DR167" s="54"/>
      <c r="DS167" s="54"/>
      <c r="DT167" s="54"/>
      <c r="DU167" s="54"/>
      <c r="DV167" s="54"/>
      <c r="DW167" s="54"/>
      <c r="DX167" s="54"/>
      <c r="DY167" s="54"/>
      <c r="DZ167" s="54"/>
      <c r="EA167" s="54"/>
      <c r="EB167" s="54"/>
      <c r="EC167" s="54"/>
      <c r="ED167" s="54"/>
      <c r="EE167" s="54"/>
      <c r="EF167" s="54"/>
      <c r="EG167" s="54"/>
      <c r="EH167" s="54"/>
      <c r="EI167" s="54"/>
      <c r="EJ167" s="54"/>
      <c r="EK167" s="54"/>
      <c r="EL167" s="54"/>
      <c r="EM167" s="54"/>
      <c r="EN167" s="54"/>
      <c r="EO167" s="54"/>
      <c r="EP167" s="54"/>
      <c r="EQ167" s="54"/>
      <c r="ER167" s="54"/>
      <c r="ES167" s="54"/>
      <c r="ET167" s="54"/>
      <c r="EU167" s="54"/>
      <c r="EV167" s="54"/>
      <c r="EW167" s="54"/>
      <c r="EX167" s="54"/>
      <c r="EY167" s="54"/>
      <c r="EZ167" s="54"/>
      <c r="FA167" s="54"/>
      <c r="FB167" s="54"/>
      <c r="FC167" s="54"/>
      <c r="FD167" s="54"/>
      <c r="FE167" s="54"/>
      <c r="FF167" s="54"/>
      <c r="FG167" s="54"/>
      <c r="FH167" s="54"/>
      <c r="FI167" s="54"/>
      <c r="FJ167" s="54"/>
      <c r="FK167" s="54"/>
      <c r="FL167" s="54"/>
      <c r="FM167" s="54"/>
      <c r="FN167" s="54"/>
      <c r="FO167" s="54"/>
      <c r="FP167" s="54"/>
      <c r="FQ167" s="54"/>
      <c r="FR167" s="54"/>
      <c r="FS167" s="54"/>
      <c r="FT167" s="54"/>
      <c r="FU167" s="54"/>
      <c r="FV167" s="54"/>
      <c r="FW167" s="54"/>
      <c r="FX167" s="54"/>
      <c r="FY167" s="54"/>
      <c r="FZ167" s="54"/>
      <c r="GA167" s="54"/>
      <c r="GB167" s="54"/>
      <c r="GC167" s="54"/>
      <c r="GD167" s="54"/>
      <c r="GE167" s="54"/>
      <c r="GF167" s="54"/>
      <c r="GG167" s="54"/>
      <c r="GH167" s="54"/>
      <c r="GI167" s="54"/>
      <c r="GJ167" s="54"/>
      <c r="GK167" s="54"/>
      <c r="GL167" s="54"/>
      <c r="GM167" s="54"/>
      <c r="GN167" s="54"/>
      <c r="GO167" s="54"/>
      <c r="GP167" s="54"/>
      <c r="GQ167" s="54"/>
      <c r="GR167" s="54"/>
      <c r="GS167" s="54"/>
      <c r="GT167" s="54"/>
      <c r="GU167" s="54"/>
      <c r="GV167" s="54"/>
      <c r="GW167" s="54"/>
      <c r="GX167" s="54"/>
      <c r="GY167" s="54"/>
      <c r="GZ167" s="54"/>
      <c r="HA167" s="54"/>
      <c r="HB167" s="54"/>
      <c r="HC167" s="54"/>
      <c r="HD167" s="54"/>
      <c r="HE167" s="54"/>
      <c r="HF167" s="54"/>
      <c r="HG167" s="54"/>
      <c r="HH167" s="54"/>
      <c r="HI167" s="54"/>
      <c r="HJ167" s="54"/>
      <c r="HK167" s="54"/>
      <c r="HL167" s="54"/>
      <c r="HM167" s="54"/>
      <c r="HN167" s="54"/>
      <c r="HO167" s="54"/>
      <c r="HP167" s="54"/>
      <c r="HQ167" s="54"/>
      <c r="HR167" s="54"/>
      <c r="HS167" s="54"/>
      <c r="HT167" s="54"/>
      <c r="HU167" s="54"/>
      <c r="HV167" s="54"/>
      <c r="HW167" s="54"/>
      <c r="HX167" s="54"/>
      <c r="HY167" s="54"/>
      <c r="HZ167" s="54"/>
      <c r="IA167" s="54"/>
      <c r="IB167" s="54"/>
      <c r="IC167" s="54"/>
      <c r="ID167" s="54"/>
      <c r="IE167" s="54"/>
      <c r="IF167" s="54"/>
      <c r="IG167" s="54"/>
      <c r="IH167" s="54"/>
      <c r="II167" s="54"/>
      <c r="IJ167" s="54"/>
    </row>
    <row r="168" spans="1:250" x14ac:dyDescent="0.3">
      <c r="A168" s="51"/>
      <c r="B168" s="75" t="s">
        <v>368</v>
      </c>
      <c r="C168" s="103"/>
      <c r="D168" s="53"/>
      <c r="E168" s="53"/>
      <c r="F168" s="53"/>
      <c r="G168" s="80"/>
      <c r="H168" s="80"/>
      <c r="I168" s="54"/>
      <c r="J168" s="54"/>
      <c r="K168" s="54"/>
      <c r="L168" s="54"/>
      <c r="M168" s="54"/>
      <c r="N168" s="54"/>
      <c r="O168" s="54"/>
      <c r="P168" s="54"/>
      <c r="Q168" s="54"/>
      <c r="R168" s="54"/>
      <c r="S168" s="54"/>
      <c r="T168" s="54"/>
      <c r="U168" s="54"/>
      <c r="V168" s="54"/>
      <c r="W168" s="54"/>
      <c r="X168" s="54"/>
      <c r="Y168" s="54"/>
      <c r="Z168" s="54"/>
      <c r="AA168" s="54"/>
      <c r="AB168" s="54"/>
      <c r="AC168" s="54"/>
      <c r="AD168" s="54"/>
      <c r="AE168" s="54"/>
      <c r="AF168" s="54"/>
      <c r="AG168" s="54"/>
      <c r="AH168" s="54"/>
      <c r="AI168" s="54"/>
      <c r="AJ168" s="54"/>
      <c r="AK168" s="54"/>
      <c r="AL168" s="54"/>
      <c r="AM168" s="54"/>
      <c r="AN168" s="54"/>
      <c r="AO168" s="54"/>
      <c r="AP168" s="54"/>
      <c r="AQ168" s="54"/>
      <c r="AR168" s="54"/>
      <c r="AS168" s="54"/>
      <c r="AT168" s="54"/>
      <c r="AU168" s="54"/>
      <c r="AV168" s="54"/>
      <c r="AW168" s="54"/>
      <c r="AX168" s="54"/>
      <c r="AY168" s="54"/>
      <c r="AZ168" s="54"/>
      <c r="BA168" s="54"/>
      <c r="BB168" s="54"/>
      <c r="BC168" s="54"/>
      <c r="BD168" s="54"/>
      <c r="BE168" s="54"/>
      <c r="BF168" s="54"/>
      <c r="BG168" s="54"/>
      <c r="BH168" s="54"/>
      <c r="BI168" s="54"/>
      <c r="BJ168" s="54"/>
      <c r="BK168" s="54"/>
      <c r="BL168" s="54"/>
      <c r="BM168" s="54"/>
      <c r="BN168" s="54"/>
      <c r="BO168" s="54"/>
      <c r="BP168" s="54"/>
      <c r="BQ168" s="54"/>
      <c r="BR168" s="54"/>
      <c r="BS168" s="54"/>
      <c r="BT168" s="54"/>
      <c r="BU168" s="54"/>
      <c r="BV168" s="54"/>
      <c r="BW168" s="54"/>
      <c r="BX168" s="54"/>
      <c r="BY168" s="54"/>
      <c r="BZ168" s="54"/>
      <c r="CA168" s="54"/>
      <c r="CB168" s="54"/>
      <c r="CC168" s="54"/>
      <c r="CD168" s="54"/>
      <c r="CE168" s="54"/>
      <c r="CF168" s="54"/>
      <c r="CG168" s="54"/>
      <c r="CH168" s="54"/>
      <c r="CI168" s="54"/>
      <c r="CJ168" s="54"/>
      <c r="CK168" s="54"/>
      <c r="CL168" s="54"/>
      <c r="CM168" s="54"/>
      <c r="CN168" s="54"/>
      <c r="CO168" s="54"/>
      <c r="CP168" s="54"/>
      <c r="CQ168" s="54"/>
      <c r="CR168" s="54"/>
      <c r="CS168" s="54"/>
      <c r="CT168" s="54"/>
      <c r="CU168" s="54"/>
      <c r="CV168" s="54"/>
      <c r="CW168" s="54"/>
      <c r="CX168" s="54"/>
      <c r="CY168" s="54"/>
      <c r="CZ168" s="54"/>
      <c r="DA168" s="54"/>
      <c r="DB168" s="54"/>
      <c r="DC168" s="54"/>
      <c r="DD168" s="54"/>
      <c r="DE168" s="54"/>
      <c r="DF168" s="54"/>
      <c r="DG168" s="54"/>
      <c r="DH168" s="54"/>
      <c r="DI168" s="54"/>
      <c r="DJ168" s="54"/>
      <c r="DK168" s="54"/>
      <c r="DL168" s="54"/>
      <c r="DM168" s="54"/>
      <c r="DN168" s="54"/>
      <c r="DO168" s="54"/>
      <c r="DP168" s="54"/>
      <c r="DQ168" s="54"/>
      <c r="DR168" s="54"/>
      <c r="DS168" s="54"/>
      <c r="DT168" s="54"/>
      <c r="DU168" s="54"/>
      <c r="DV168" s="54"/>
      <c r="DW168" s="54"/>
      <c r="DX168" s="54"/>
      <c r="DY168" s="54"/>
      <c r="DZ168" s="54"/>
      <c r="EA168" s="54"/>
      <c r="EB168" s="54"/>
      <c r="EC168" s="54"/>
      <c r="ED168" s="54"/>
      <c r="EE168" s="54"/>
      <c r="EF168" s="54"/>
      <c r="EG168" s="54"/>
      <c r="EH168" s="54"/>
      <c r="EI168" s="54"/>
      <c r="EJ168" s="54"/>
      <c r="EK168" s="54"/>
      <c r="EL168" s="54"/>
      <c r="EM168" s="54"/>
      <c r="EN168" s="54"/>
      <c r="EO168" s="54"/>
      <c r="EP168" s="54"/>
      <c r="EQ168" s="54"/>
      <c r="ER168" s="54"/>
      <c r="ES168" s="54"/>
      <c r="ET168" s="54"/>
      <c r="EU168" s="54"/>
      <c r="EV168" s="54"/>
      <c r="EW168" s="54"/>
      <c r="EX168" s="54"/>
      <c r="EY168" s="54"/>
      <c r="EZ168" s="54"/>
      <c r="FA168" s="54"/>
      <c r="FB168" s="54"/>
      <c r="FC168" s="54"/>
      <c r="FD168" s="54"/>
      <c r="FE168" s="54"/>
      <c r="FF168" s="54"/>
      <c r="FG168" s="54"/>
      <c r="FH168" s="54"/>
      <c r="FI168" s="54"/>
      <c r="FJ168" s="54"/>
      <c r="FK168" s="54"/>
      <c r="FL168" s="54"/>
      <c r="FM168" s="54"/>
      <c r="FN168" s="54"/>
      <c r="FO168" s="54"/>
      <c r="FP168" s="54"/>
      <c r="FQ168" s="54"/>
      <c r="FR168" s="54"/>
      <c r="FS168" s="54"/>
      <c r="FT168" s="54"/>
      <c r="FU168" s="54"/>
      <c r="FV168" s="54"/>
      <c r="FW168" s="54"/>
      <c r="FX168" s="54"/>
      <c r="FY168" s="54"/>
      <c r="FZ168" s="54"/>
      <c r="GA168" s="54"/>
      <c r="GB168" s="54"/>
      <c r="GC168" s="54"/>
      <c r="GD168" s="54"/>
      <c r="GE168" s="54"/>
      <c r="GF168" s="54"/>
      <c r="GG168" s="54"/>
      <c r="GH168" s="54"/>
      <c r="GI168" s="54"/>
      <c r="GJ168" s="54"/>
      <c r="GK168" s="54"/>
      <c r="GL168" s="54"/>
      <c r="GM168" s="54"/>
      <c r="GN168" s="54"/>
      <c r="GO168" s="54"/>
      <c r="GP168" s="54"/>
      <c r="GQ168" s="54"/>
      <c r="GR168" s="54"/>
      <c r="GS168" s="54"/>
      <c r="GT168" s="54"/>
      <c r="GU168" s="54"/>
      <c r="GV168" s="54"/>
      <c r="GW168" s="54"/>
      <c r="GX168" s="54"/>
      <c r="GY168" s="54"/>
      <c r="GZ168" s="54"/>
      <c r="HA168" s="54"/>
      <c r="HB168" s="54"/>
      <c r="HC168" s="54"/>
      <c r="HD168" s="54"/>
      <c r="HE168" s="54"/>
      <c r="HF168" s="54"/>
      <c r="HG168" s="54"/>
      <c r="HH168" s="54"/>
      <c r="HI168" s="54"/>
      <c r="HJ168" s="54"/>
      <c r="HK168" s="54"/>
      <c r="HL168" s="54"/>
      <c r="HM168" s="54"/>
      <c r="HN168" s="54"/>
      <c r="HO168" s="54"/>
      <c r="HP168" s="54"/>
      <c r="HQ168" s="54"/>
      <c r="HR168" s="54"/>
      <c r="HS168" s="54"/>
      <c r="HT168" s="54"/>
      <c r="HU168" s="54"/>
      <c r="HV168" s="54"/>
      <c r="HW168" s="54"/>
      <c r="HX168" s="54"/>
      <c r="HY168" s="54"/>
      <c r="HZ168" s="54"/>
      <c r="IA168" s="54"/>
      <c r="IB168" s="54"/>
      <c r="IC168" s="54"/>
      <c r="ID168" s="54"/>
      <c r="IE168" s="54"/>
      <c r="IF168" s="54"/>
      <c r="IG168" s="54"/>
      <c r="IH168" s="54"/>
      <c r="II168" s="54"/>
      <c r="IJ168" s="54"/>
    </row>
    <row r="169" spans="1:250" ht="60" x14ac:dyDescent="0.3">
      <c r="A169" s="57"/>
      <c r="B169" s="75" t="s">
        <v>370</v>
      </c>
      <c r="C169" s="103"/>
      <c r="D169" s="53"/>
      <c r="E169" s="53"/>
      <c r="F169" s="53"/>
      <c r="G169" s="80"/>
      <c r="H169" s="80"/>
      <c r="I169" s="54"/>
      <c r="J169" s="54"/>
      <c r="K169" s="54"/>
      <c r="L169" s="54"/>
      <c r="M169" s="54"/>
      <c r="N169" s="54"/>
      <c r="O169" s="54"/>
      <c r="P169" s="54"/>
      <c r="Q169" s="54"/>
      <c r="R169" s="54"/>
      <c r="S169" s="54"/>
      <c r="T169" s="54"/>
      <c r="U169" s="54"/>
      <c r="V169" s="54"/>
      <c r="W169" s="54"/>
      <c r="X169" s="54"/>
      <c r="Y169" s="54"/>
      <c r="Z169" s="54"/>
      <c r="AA169" s="54"/>
      <c r="AB169" s="54"/>
      <c r="AC169" s="54"/>
      <c r="AD169" s="54"/>
      <c r="AE169" s="54"/>
      <c r="AF169" s="54"/>
      <c r="AG169" s="54"/>
      <c r="AH169" s="54"/>
      <c r="AI169" s="54"/>
      <c r="AJ169" s="54"/>
      <c r="AK169" s="54"/>
      <c r="AL169" s="54"/>
      <c r="AM169" s="54"/>
      <c r="AN169" s="54"/>
      <c r="AO169" s="54"/>
      <c r="AP169" s="54"/>
      <c r="AQ169" s="54"/>
      <c r="AR169" s="54"/>
      <c r="AS169" s="54"/>
      <c r="AT169" s="54"/>
      <c r="AU169" s="54"/>
      <c r="AV169" s="54"/>
      <c r="AW169" s="54"/>
      <c r="AX169" s="54"/>
      <c r="AY169" s="54"/>
      <c r="AZ169" s="54"/>
      <c r="BA169" s="54"/>
      <c r="BB169" s="54"/>
      <c r="BC169" s="54"/>
      <c r="BD169" s="54"/>
      <c r="BE169" s="54"/>
      <c r="BF169" s="54"/>
      <c r="BG169" s="54"/>
      <c r="BH169" s="54"/>
      <c r="BI169" s="54"/>
      <c r="BJ169" s="54"/>
      <c r="BK169" s="54"/>
      <c r="BL169" s="54"/>
      <c r="BM169" s="54"/>
      <c r="BN169" s="54"/>
      <c r="BO169" s="54"/>
      <c r="BP169" s="54"/>
      <c r="BQ169" s="54"/>
      <c r="BR169" s="54"/>
      <c r="BS169" s="54"/>
      <c r="BT169" s="54"/>
      <c r="BU169" s="54"/>
      <c r="BV169" s="54"/>
      <c r="BW169" s="54"/>
      <c r="BX169" s="54"/>
      <c r="BY169" s="54"/>
      <c r="BZ169" s="54"/>
      <c r="CA169" s="54"/>
      <c r="CB169" s="54"/>
      <c r="CC169" s="54"/>
      <c r="CD169" s="54"/>
      <c r="CE169" s="54"/>
      <c r="CF169" s="54"/>
      <c r="CG169" s="54"/>
      <c r="CH169" s="54"/>
      <c r="CI169" s="54"/>
      <c r="CJ169" s="54"/>
      <c r="CK169" s="54"/>
      <c r="CL169" s="54"/>
      <c r="CM169" s="54"/>
      <c r="CN169" s="54"/>
      <c r="CO169" s="54"/>
      <c r="CP169" s="54"/>
      <c r="CQ169" s="54"/>
      <c r="CR169" s="54"/>
      <c r="CS169" s="54"/>
      <c r="CT169" s="54"/>
      <c r="CU169" s="54"/>
      <c r="CV169" s="54"/>
      <c r="CW169" s="54"/>
      <c r="CX169" s="54"/>
      <c r="CY169" s="54"/>
      <c r="CZ169" s="54"/>
      <c r="DA169" s="54"/>
      <c r="DB169" s="54"/>
      <c r="DC169" s="54"/>
      <c r="DD169" s="54"/>
      <c r="DE169" s="54"/>
      <c r="DF169" s="54"/>
      <c r="DG169" s="54"/>
      <c r="DH169" s="54"/>
      <c r="DI169" s="54"/>
      <c r="DJ169" s="54"/>
      <c r="DK169" s="54"/>
      <c r="DL169" s="54"/>
      <c r="DM169" s="54"/>
      <c r="DN169" s="54"/>
      <c r="DO169" s="54"/>
      <c r="DP169" s="54"/>
      <c r="DQ169" s="54"/>
      <c r="DR169" s="54"/>
      <c r="DS169" s="54"/>
      <c r="DT169" s="54"/>
      <c r="DU169" s="54"/>
      <c r="DV169" s="54"/>
      <c r="DW169" s="54"/>
      <c r="DX169" s="54"/>
      <c r="DY169" s="54"/>
      <c r="DZ169" s="54"/>
      <c r="EA169" s="54"/>
      <c r="EB169" s="54"/>
      <c r="EC169" s="54"/>
      <c r="ED169" s="54"/>
      <c r="EE169" s="54"/>
      <c r="EF169" s="54"/>
      <c r="EG169" s="54"/>
      <c r="EH169" s="54"/>
      <c r="EI169" s="54"/>
      <c r="EJ169" s="54"/>
      <c r="EK169" s="54"/>
      <c r="EL169" s="54"/>
      <c r="EM169" s="54"/>
      <c r="EN169" s="54"/>
      <c r="EO169" s="54"/>
      <c r="EP169" s="54"/>
      <c r="EQ169" s="54"/>
      <c r="ER169" s="54"/>
      <c r="ES169" s="54"/>
      <c r="ET169" s="54"/>
      <c r="EU169" s="54"/>
      <c r="EV169" s="54"/>
      <c r="EW169" s="54"/>
      <c r="EX169" s="54"/>
      <c r="EY169" s="54"/>
      <c r="EZ169" s="54"/>
      <c r="FA169" s="54"/>
      <c r="FB169" s="54"/>
      <c r="FC169" s="54"/>
      <c r="FD169" s="54"/>
      <c r="FE169" s="54"/>
      <c r="FF169" s="54"/>
      <c r="FG169" s="54"/>
      <c r="FH169" s="54"/>
      <c r="FI169" s="54"/>
      <c r="FJ169" s="54"/>
      <c r="FK169" s="54"/>
      <c r="FL169" s="54"/>
      <c r="FM169" s="54"/>
      <c r="FN169" s="54"/>
      <c r="FO169" s="54"/>
      <c r="FP169" s="54"/>
      <c r="FQ169" s="54"/>
      <c r="FR169" s="54"/>
      <c r="FS169" s="54"/>
      <c r="FT169" s="54"/>
      <c r="FU169" s="54"/>
      <c r="FV169" s="54"/>
      <c r="FW169" s="54"/>
      <c r="FX169" s="54"/>
      <c r="FY169" s="54"/>
      <c r="FZ169" s="54"/>
      <c r="GA169" s="54"/>
      <c r="GB169" s="54"/>
      <c r="GC169" s="54"/>
      <c r="GD169" s="54"/>
      <c r="GE169" s="54"/>
      <c r="GF169" s="54"/>
      <c r="GG169" s="54"/>
      <c r="GH169" s="54"/>
      <c r="GI169" s="54"/>
      <c r="GJ169" s="54"/>
      <c r="GK169" s="54"/>
      <c r="GL169" s="54"/>
      <c r="GM169" s="54"/>
      <c r="GN169" s="54"/>
      <c r="GO169" s="54"/>
      <c r="GP169" s="54"/>
      <c r="GQ169" s="54"/>
      <c r="GR169" s="54"/>
      <c r="GS169" s="54"/>
      <c r="GT169" s="54"/>
      <c r="GU169" s="54"/>
      <c r="GV169" s="54"/>
      <c r="GW169" s="54"/>
      <c r="GX169" s="54"/>
      <c r="GY169" s="54"/>
      <c r="GZ169" s="54"/>
      <c r="HA169" s="54"/>
      <c r="HB169" s="54"/>
      <c r="HC169" s="54"/>
      <c r="HD169" s="54"/>
      <c r="HE169" s="54"/>
      <c r="HF169" s="54"/>
      <c r="HG169" s="54"/>
      <c r="HH169" s="54"/>
      <c r="HI169" s="54"/>
      <c r="HJ169" s="54"/>
      <c r="HK169" s="54"/>
      <c r="HL169" s="54"/>
      <c r="HM169" s="54"/>
      <c r="HN169" s="54"/>
      <c r="HO169" s="54"/>
      <c r="HP169" s="54"/>
      <c r="HQ169" s="54"/>
      <c r="HR169" s="54"/>
      <c r="HS169" s="54"/>
      <c r="HT169" s="54"/>
      <c r="HU169" s="54"/>
      <c r="HV169" s="54"/>
      <c r="HW169" s="54"/>
      <c r="HX169" s="54"/>
      <c r="HY169" s="54"/>
      <c r="HZ169" s="54"/>
      <c r="IA169" s="54"/>
      <c r="IB169" s="54"/>
      <c r="IC169" s="54"/>
      <c r="ID169" s="54"/>
      <c r="IE169" s="54"/>
      <c r="IF169" s="54"/>
      <c r="IG169" s="54"/>
      <c r="IH169" s="54"/>
      <c r="II169" s="54"/>
      <c r="IJ169" s="54"/>
    </row>
    <row r="170" spans="1:250" ht="30" customHeight="1" x14ac:dyDescent="0.3">
      <c r="A170" s="57"/>
      <c r="B170" s="75" t="s">
        <v>407</v>
      </c>
      <c r="C170" s="103"/>
      <c r="D170" s="53"/>
      <c r="E170" s="53"/>
      <c r="F170" s="53"/>
      <c r="G170" s="80"/>
      <c r="H170" s="80"/>
      <c r="I170" s="54"/>
      <c r="J170" s="54"/>
      <c r="K170" s="54"/>
      <c r="L170" s="54"/>
      <c r="M170" s="54"/>
      <c r="N170" s="54"/>
      <c r="O170" s="54"/>
      <c r="P170" s="54"/>
      <c r="Q170" s="54"/>
      <c r="R170" s="54"/>
      <c r="S170" s="54"/>
      <c r="T170" s="54"/>
      <c r="U170" s="54"/>
      <c r="V170" s="54"/>
      <c r="W170" s="54"/>
      <c r="X170" s="54"/>
      <c r="Y170" s="54"/>
      <c r="Z170" s="54"/>
      <c r="AA170" s="54"/>
      <c r="AB170" s="54"/>
      <c r="AC170" s="54"/>
      <c r="AD170" s="54"/>
      <c r="AE170" s="54"/>
      <c r="AF170" s="54"/>
      <c r="AG170" s="54"/>
      <c r="AH170" s="54"/>
      <c r="AI170" s="54"/>
      <c r="AJ170" s="54"/>
      <c r="AK170" s="54"/>
      <c r="AL170" s="54"/>
      <c r="AM170" s="54"/>
      <c r="AN170" s="54"/>
      <c r="AO170" s="54"/>
      <c r="AP170" s="54"/>
      <c r="AQ170" s="54"/>
      <c r="AR170" s="54"/>
      <c r="AS170" s="54"/>
      <c r="AT170" s="54"/>
      <c r="AU170" s="54"/>
      <c r="AV170" s="54"/>
      <c r="AW170" s="54"/>
      <c r="AX170" s="54"/>
      <c r="AY170" s="54"/>
      <c r="AZ170" s="54"/>
      <c r="BA170" s="54"/>
      <c r="BB170" s="54"/>
      <c r="BC170" s="54"/>
      <c r="BD170" s="54"/>
      <c r="BE170" s="54"/>
      <c r="BF170" s="54"/>
      <c r="BG170" s="54"/>
      <c r="BH170" s="54"/>
      <c r="BI170" s="54"/>
      <c r="BJ170" s="54"/>
      <c r="BK170" s="54"/>
      <c r="BL170" s="54"/>
      <c r="BM170" s="54"/>
      <c r="BN170" s="54"/>
      <c r="BO170" s="54"/>
      <c r="BP170" s="54"/>
      <c r="BQ170" s="54"/>
      <c r="BR170" s="54"/>
      <c r="BS170" s="54"/>
      <c r="BT170" s="54"/>
      <c r="BU170" s="54"/>
      <c r="BV170" s="54"/>
      <c r="BW170" s="54"/>
      <c r="BX170" s="54"/>
      <c r="BY170" s="54"/>
      <c r="BZ170" s="54"/>
      <c r="CA170" s="54"/>
      <c r="CB170" s="54"/>
      <c r="CC170" s="54"/>
      <c r="CD170" s="54"/>
      <c r="CE170" s="54"/>
      <c r="CF170" s="54"/>
      <c r="CG170" s="54"/>
      <c r="CH170" s="54"/>
      <c r="CI170" s="54"/>
      <c r="CJ170" s="54"/>
      <c r="CK170" s="54"/>
      <c r="CL170" s="54"/>
      <c r="CM170" s="54"/>
      <c r="CN170" s="54"/>
      <c r="CO170" s="54"/>
      <c r="CP170" s="54"/>
      <c r="CQ170" s="54"/>
      <c r="CR170" s="54"/>
      <c r="CS170" s="54"/>
      <c r="CT170" s="54"/>
      <c r="CU170" s="54"/>
      <c r="CV170" s="54"/>
      <c r="CW170" s="54"/>
      <c r="CX170" s="54"/>
      <c r="CY170" s="54"/>
      <c r="CZ170" s="54"/>
      <c r="DA170" s="54"/>
      <c r="DB170" s="54"/>
      <c r="DC170" s="54"/>
      <c r="DD170" s="54"/>
      <c r="DE170" s="54"/>
      <c r="DF170" s="54"/>
      <c r="DG170" s="54"/>
      <c r="DH170" s="54"/>
      <c r="DI170" s="54"/>
      <c r="DJ170" s="54"/>
      <c r="DK170" s="54"/>
      <c r="DL170" s="54"/>
      <c r="DM170" s="54"/>
      <c r="DN170" s="54"/>
      <c r="DO170" s="54"/>
      <c r="DP170" s="54"/>
      <c r="DQ170" s="54"/>
      <c r="DR170" s="54"/>
      <c r="DS170" s="54"/>
      <c r="DT170" s="54"/>
      <c r="DU170" s="54"/>
      <c r="DV170" s="54"/>
      <c r="DW170" s="54"/>
      <c r="DX170" s="54"/>
      <c r="DY170" s="54"/>
      <c r="DZ170" s="54"/>
      <c r="EA170" s="54"/>
      <c r="EB170" s="54"/>
      <c r="EC170" s="54"/>
      <c r="ED170" s="54"/>
      <c r="EE170" s="54"/>
      <c r="EF170" s="54"/>
      <c r="EG170" s="54"/>
      <c r="EH170" s="54"/>
      <c r="EI170" s="54"/>
      <c r="EJ170" s="54"/>
      <c r="EK170" s="54"/>
      <c r="EL170" s="54"/>
      <c r="EM170" s="54"/>
      <c r="EN170" s="54"/>
      <c r="EO170" s="54"/>
      <c r="EP170" s="54"/>
      <c r="EQ170" s="54"/>
      <c r="ER170" s="54"/>
      <c r="ES170" s="54"/>
      <c r="ET170" s="54"/>
      <c r="EU170" s="54"/>
      <c r="EV170" s="54"/>
      <c r="EW170" s="54"/>
      <c r="EX170" s="54"/>
      <c r="EY170" s="54"/>
      <c r="EZ170" s="54"/>
      <c r="FA170" s="54"/>
      <c r="FB170" s="54"/>
      <c r="FC170" s="54"/>
      <c r="FD170" s="54"/>
      <c r="FE170" s="54"/>
      <c r="FF170" s="54"/>
      <c r="FG170" s="54"/>
      <c r="FH170" s="54"/>
      <c r="FI170" s="54"/>
      <c r="FJ170" s="54"/>
      <c r="FK170" s="54"/>
      <c r="FL170" s="54"/>
      <c r="FM170" s="54"/>
      <c r="FN170" s="54"/>
      <c r="FO170" s="54"/>
      <c r="FP170" s="54"/>
      <c r="FQ170" s="54"/>
      <c r="FR170" s="54"/>
      <c r="FS170" s="54"/>
      <c r="FT170" s="54"/>
      <c r="FU170" s="54"/>
      <c r="FV170" s="54"/>
      <c r="FW170" s="54"/>
      <c r="FX170" s="54"/>
      <c r="FY170" s="54"/>
      <c r="FZ170" s="54"/>
      <c r="GA170" s="54"/>
      <c r="GB170" s="54"/>
      <c r="GC170" s="54"/>
      <c r="GD170" s="54"/>
      <c r="GE170" s="54"/>
      <c r="GF170" s="54"/>
      <c r="GG170" s="54"/>
      <c r="GH170" s="54"/>
      <c r="GI170" s="54"/>
      <c r="GJ170" s="54"/>
      <c r="GK170" s="54"/>
      <c r="GL170" s="54"/>
      <c r="GM170" s="54"/>
      <c r="GN170" s="54"/>
      <c r="GO170" s="54"/>
      <c r="GP170" s="54"/>
      <c r="GQ170" s="54"/>
      <c r="GR170" s="54"/>
      <c r="GS170" s="54"/>
      <c r="GT170" s="54"/>
      <c r="GU170" s="54"/>
      <c r="GV170" s="54"/>
      <c r="GW170" s="54"/>
      <c r="GX170" s="54"/>
      <c r="GY170" s="54"/>
      <c r="GZ170" s="54"/>
      <c r="HA170" s="54"/>
      <c r="HB170" s="54"/>
      <c r="HC170" s="54"/>
      <c r="HD170" s="54"/>
      <c r="HE170" s="54"/>
      <c r="HF170" s="54"/>
      <c r="HG170" s="54"/>
      <c r="HH170" s="54"/>
      <c r="HI170" s="54"/>
      <c r="HJ170" s="54"/>
      <c r="HK170" s="54"/>
      <c r="HL170" s="54"/>
      <c r="HM170" s="54"/>
      <c r="HN170" s="54"/>
      <c r="HO170" s="54"/>
      <c r="HP170" s="54"/>
      <c r="HQ170" s="54"/>
      <c r="HR170" s="54"/>
      <c r="HS170" s="54"/>
      <c r="HT170" s="54"/>
      <c r="HU170" s="54"/>
      <c r="HV170" s="54"/>
      <c r="HW170" s="54"/>
      <c r="HX170" s="54"/>
      <c r="HY170" s="54"/>
      <c r="HZ170" s="54"/>
      <c r="IA170" s="54"/>
      <c r="IB170" s="54"/>
      <c r="IC170" s="54"/>
      <c r="ID170" s="54"/>
      <c r="IE170" s="54"/>
      <c r="IF170" s="54"/>
      <c r="IG170" s="54"/>
      <c r="IH170" s="54"/>
      <c r="II170" s="54"/>
      <c r="IJ170" s="54"/>
    </row>
    <row r="171" spans="1:250" ht="16.5" customHeight="1" x14ac:dyDescent="0.3">
      <c r="A171" s="57"/>
      <c r="B171" s="59" t="s">
        <v>361</v>
      </c>
      <c r="C171" s="103"/>
      <c r="D171" s="53"/>
      <c r="E171" s="53"/>
      <c r="F171" s="53"/>
      <c r="G171" s="80"/>
      <c r="H171" s="80"/>
      <c r="I171" s="54"/>
      <c r="J171" s="54"/>
      <c r="K171" s="54"/>
      <c r="L171" s="54"/>
      <c r="M171" s="54"/>
      <c r="N171" s="54"/>
      <c r="O171" s="54"/>
      <c r="P171" s="54"/>
      <c r="Q171" s="54"/>
      <c r="R171" s="54"/>
      <c r="S171" s="54"/>
      <c r="T171" s="54"/>
      <c r="U171" s="54"/>
      <c r="V171" s="54"/>
      <c r="W171" s="54"/>
      <c r="X171" s="54"/>
      <c r="Y171" s="54"/>
      <c r="Z171" s="54"/>
      <c r="AA171" s="54"/>
      <c r="AB171" s="54"/>
      <c r="AC171" s="54"/>
      <c r="AD171" s="54"/>
      <c r="AE171" s="54"/>
      <c r="AF171" s="54"/>
      <c r="AG171" s="54"/>
      <c r="AH171" s="54"/>
      <c r="AI171" s="54"/>
      <c r="AJ171" s="54"/>
      <c r="AK171" s="54"/>
      <c r="AL171" s="54"/>
      <c r="AM171" s="54"/>
      <c r="AN171" s="54"/>
      <c r="AO171" s="54"/>
      <c r="AP171" s="54"/>
      <c r="AQ171" s="54"/>
      <c r="AR171" s="54"/>
      <c r="AS171" s="54"/>
      <c r="AT171" s="54"/>
      <c r="AU171" s="54"/>
      <c r="AV171" s="54"/>
      <c r="AW171" s="54"/>
      <c r="AX171" s="54"/>
      <c r="AY171" s="54"/>
      <c r="AZ171" s="54"/>
      <c r="BA171" s="54"/>
      <c r="BB171" s="54"/>
      <c r="BC171" s="54"/>
      <c r="BD171" s="54"/>
      <c r="BE171" s="54"/>
      <c r="BF171" s="54"/>
      <c r="BG171" s="54"/>
      <c r="BH171" s="54"/>
      <c r="BI171" s="54"/>
      <c r="BJ171" s="54"/>
      <c r="BK171" s="54"/>
      <c r="BL171" s="54"/>
      <c r="BM171" s="54"/>
      <c r="BN171" s="54"/>
      <c r="BO171" s="54"/>
      <c r="BP171" s="54"/>
      <c r="BQ171" s="54"/>
      <c r="BR171" s="54"/>
      <c r="BS171" s="54"/>
      <c r="BT171" s="54"/>
      <c r="BU171" s="54"/>
      <c r="BV171" s="54"/>
      <c r="BW171" s="54"/>
      <c r="BX171" s="54"/>
      <c r="BY171" s="54"/>
      <c r="BZ171" s="54"/>
      <c r="CA171" s="54"/>
      <c r="CB171" s="54"/>
      <c r="CC171" s="54"/>
      <c r="CD171" s="54"/>
      <c r="CE171" s="54"/>
      <c r="CF171" s="54"/>
      <c r="CG171" s="54"/>
      <c r="CH171" s="54"/>
      <c r="CI171" s="54"/>
      <c r="CJ171" s="54"/>
      <c r="CK171" s="54"/>
      <c r="CL171" s="54"/>
      <c r="CM171" s="54"/>
      <c r="CN171" s="54"/>
      <c r="CO171" s="54"/>
      <c r="CP171" s="54"/>
      <c r="CQ171" s="54"/>
      <c r="CR171" s="54"/>
      <c r="CS171" s="54"/>
      <c r="CT171" s="54"/>
      <c r="CU171" s="54"/>
      <c r="CV171" s="54"/>
      <c r="CW171" s="54"/>
      <c r="CX171" s="54"/>
      <c r="CY171" s="54"/>
      <c r="CZ171" s="54"/>
      <c r="DA171" s="54"/>
      <c r="DB171" s="54"/>
      <c r="DC171" s="54"/>
      <c r="DD171" s="54"/>
      <c r="DE171" s="54"/>
      <c r="DF171" s="54"/>
      <c r="DG171" s="54"/>
      <c r="DH171" s="54"/>
      <c r="DI171" s="54"/>
      <c r="DJ171" s="54"/>
      <c r="DK171" s="54"/>
      <c r="DL171" s="54"/>
      <c r="DM171" s="54"/>
      <c r="DN171" s="54"/>
      <c r="DO171" s="54"/>
      <c r="DP171" s="54"/>
      <c r="DQ171" s="54"/>
      <c r="DR171" s="54"/>
      <c r="DS171" s="54"/>
      <c r="DT171" s="54"/>
      <c r="DU171" s="54"/>
      <c r="DV171" s="54"/>
      <c r="DW171" s="54"/>
      <c r="DX171" s="54"/>
      <c r="DY171" s="54"/>
      <c r="DZ171" s="54"/>
      <c r="EA171" s="54"/>
      <c r="EB171" s="54"/>
      <c r="EC171" s="54"/>
      <c r="ED171" s="54"/>
      <c r="EE171" s="54"/>
      <c r="EF171" s="54"/>
      <c r="EG171" s="54"/>
      <c r="EH171" s="54"/>
      <c r="EI171" s="54"/>
      <c r="EJ171" s="54"/>
      <c r="EK171" s="54"/>
      <c r="EL171" s="54"/>
      <c r="EM171" s="54"/>
      <c r="EN171" s="54"/>
      <c r="EO171" s="54"/>
      <c r="EP171" s="54"/>
      <c r="EQ171" s="54"/>
      <c r="ER171" s="54"/>
      <c r="ES171" s="54"/>
      <c r="ET171" s="54"/>
      <c r="EU171" s="54"/>
      <c r="EV171" s="54"/>
      <c r="EW171" s="54"/>
      <c r="EX171" s="54"/>
      <c r="EY171" s="54"/>
      <c r="EZ171" s="54"/>
      <c r="FA171" s="54"/>
      <c r="FB171" s="54"/>
      <c r="FC171" s="54"/>
      <c r="FD171" s="54"/>
      <c r="FE171" s="54"/>
      <c r="FF171" s="54"/>
      <c r="FG171" s="54"/>
      <c r="FH171" s="54"/>
      <c r="FI171" s="54"/>
      <c r="FJ171" s="54"/>
      <c r="FK171" s="54"/>
      <c r="FL171" s="54"/>
      <c r="FM171" s="54"/>
      <c r="FN171" s="54"/>
      <c r="FO171" s="54"/>
      <c r="FP171" s="54"/>
      <c r="FQ171" s="54"/>
      <c r="FR171" s="54"/>
      <c r="FS171" s="54"/>
      <c r="FT171" s="54"/>
      <c r="FU171" s="54"/>
      <c r="FV171" s="54"/>
      <c r="FW171" s="54"/>
      <c r="FX171" s="54"/>
      <c r="FY171" s="54"/>
      <c r="FZ171" s="54"/>
      <c r="GA171" s="54"/>
      <c r="GB171" s="54"/>
      <c r="GC171" s="54"/>
      <c r="GD171" s="54"/>
      <c r="GE171" s="54"/>
      <c r="GF171" s="54"/>
      <c r="GG171" s="54"/>
      <c r="GH171" s="54"/>
      <c r="GI171" s="54"/>
      <c r="GJ171" s="54"/>
      <c r="GK171" s="54"/>
      <c r="GL171" s="54"/>
      <c r="GM171" s="54"/>
      <c r="GN171" s="54"/>
      <c r="GO171" s="54"/>
      <c r="GP171" s="54"/>
      <c r="GQ171" s="54"/>
      <c r="GR171" s="54"/>
      <c r="GS171" s="54"/>
      <c r="GT171" s="54"/>
      <c r="GU171" s="54"/>
      <c r="GV171" s="54"/>
      <c r="GW171" s="54"/>
      <c r="GX171" s="54"/>
      <c r="GY171" s="54"/>
      <c r="GZ171" s="54"/>
      <c r="HA171" s="54"/>
      <c r="HB171" s="54"/>
      <c r="HC171" s="54"/>
      <c r="HD171" s="54"/>
      <c r="HE171" s="54"/>
      <c r="HF171" s="54"/>
      <c r="HG171" s="54"/>
      <c r="HH171" s="54"/>
      <c r="HI171" s="54"/>
      <c r="HJ171" s="54"/>
      <c r="HK171" s="54"/>
      <c r="HL171" s="54"/>
      <c r="HM171" s="54"/>
      <c r="HN171" s="54"/>
      <c r="HO171" s="54"/>
      <c r="HP171" s="54"/>
      <c r="HQ171" s="54"/>
      <c r="HR171" s="54"/>
      <c r="HS171" s="54"/>
      <c r="HT171" s="54"/>
      <c r="HU171" s="54"/>
      <c r="HV171" s="54"/>
      <c r="HW171" s="54"/>
      <c r="HX171" s="54"/>
      <c r="HY171" s="54"/>
      <c r="HZ171" s="54"/>
      <c r="IA171" s="54"/>
      <c r="IB171" s="54"/>
      <c r="IC171" s="54"/>
      <c r="ID171" s="54"/>
      <c r="IE171" s="54"/>
      <c r="IF171" s="54"/>
      <c r="IG171" s="54"/>
      <c r="IH171" s="54"/>
      <c r="II171" s="54"/>
      <c r="IJ171" s="54"/>
    </row>
    <row r="172" spans="1:250" x14ac:dyDescent="0.3">
      <c r="A172" s="51" t="s">
        <v>408</v>
      </c>
      <c r="B172" s="59" t="s">
        <v>409</v>
      </c>
      <c r="C172" s="102">
        <f t="shared" ref="C172:H172" si="61">C173+C174</f>
        <v>0</v>
      </c>
      <c r="D172" s="102">
        <f t="shared" si="61"/>
        <v>28974500</v>
      </c>
      <c r="E172" s="102">
        <f t="shared" si="61"/>
        <v>28726570</v>
      </c>
      <c r="F172" s="102">
        <f t="shared" si="61"/>
        <v>28726570</v>
      </c>
      <c r="G172" s="102">
        <f t="shared" si="61"/>
        <v>28726560</v>
      </c>
      <c r="H172" s="102">
        <f t="shared" si="61"/>
        <v>7189368.0300000012</v>
      </c>
      <c r="I172" s="54"/>
      <c r="J172" s="54"/>
      <c r="K172" s="54"/>
      <c r="L172" s="54"/>
      <c r="M172" s="54"/>
      <c r="N172" s="54"/>
      <c r="O172" s="54"/>
      <c r="P172" s="54"/>
      <c r="Q172" s="54"/>
      <c r="R172" s="54"/>
      <c r="S172" s="54"/>
      <c r="T172" s="54"/>
      <c r="U172" s="54"/>
      <c r="V172" s="54"/>
      <c r="W172" s="54"/>
      <c r="X172" s="54"/>
      <c r="Y172" s="54"/>
      <c r="Z172" s="54"/>
      <c r="AA172" s="54"/>
      <c r="AB172" s="54"/>
      <c r="AC172" s="54"/>
      <c r="AD172" s="54"/>
      <c r="AE172" s="54"/>
      <c r="AF172" s="54"/>
      <c r="AG172" s="54"/>
      <c r="AH172" s="54"/>
      <c r="AI172" s="54"/>
      <c r="AJ172" s="54"/>
      <c r="AK172" s="54"/>
      <c r="AL172" s="54"/>
      <c r="AM172" s="54"/>
      <c r="AN172" s="54"/>
      <c r="AO172" s="54"/>
      <c r="AP172" s="54"/>
      <c r="AQ172" s="54"/>
      <c r="AR172" s="54"/>
      <c r="AS172" s="54"/>
      <c r="AT172" s="54"/>
      <c r="AU172" s="54"/>
      <c r="AV172" s="54"/>
      <c r="AW172" s="54"/>
      <c r="AX172" s="54"/>
      <c r="AY172" s="54"/>
      <c r="AZ172" s="54"/>
      <c r="BA172" s="54"/>
      <c r="BB172" s="54"/>
      <c r="BC172" s="54"/>
      <c r="BD172" s="54"/>
      <c r="BE172" s="54"/>
      <c r="BF172" s="54"/>
      <c r="BG172" s="54"/>
      <c r="BH172" s="54"/>
      <c r="BI172" s="54"/>
      <c r="BJ172" s="54"/>
      <c r="BK172" s="54"/>
      <c r="BL172" s="54"/>
      <c r="BM172" s="54"/>
      <c r="BN172" s="54"/>
      <c r="BO172" s="54"/>
      <c r="BP172" s="54"/>
      <c r="BQ172" s="54"/>
      <c r="BR172" s="54"/>
      <c r="BS172" s="54"/>
      <c r="BT172" s="54"/>
      <c r="BU172" s="54"/>
      <c r="BV172" s="54"/>
      <c r="BW172" s="54"/>
      <c r="BX172" s="54"/>
      <c r="BY172" s="54"/>
      <c r="BZ172" s="54"/>
      <c r="CA172" s="54"/>
      <c r="CB172" s="54"/>
      <c r="CC172" s="54"/>
      <c r="CD172" s="54"/>
      <c r="CE172" s="54"/>
      <c r="CF172" s="54"/>
      <c r="CG172" s="54"/>
      <c r="CH172" s="54"/>
      <c r="CI172" s="54"/>
      <c r="CJ172" s="54"/>
      <c r="CK172" s="54"/>
      <c r="CL172" s="54"/>
      <c r="CM172" s="54"/>
      <c r="CN172" s="54"/>
      <c r="CO172" s="54"/>
      <c r="CP172" s="54"/>
      <c r="CQ172" s="54"/>
      <c r="CR172" s="54"/>
      <c r="CS172" s="54"/>
      <c r="CT172" s="54"/>
      <c r="CU172" s="54"/>
      <c r="CV172" s="54"/>
      <c r="CW172" s="54"/>
      <c r="CX172" s="54"/>
      <c r="CY172" s="54"/>
      <c r="CZ172" s="54"/>
      <c r="DA172" s="54"/>
      <c r="DB172" s="54"/>
      <c r="DC172" s="54"/>
      <c r="DD172" s="54"/>
      <c r="DE172" s="54"/>
      <c r="DF172" s="54"/>
      <c r="DG172" s="54"/>
      <c r="DH172" s="54"/>
      <c r="DI172" s="54"/>
      <c r="DJ172" s="54"/>
      <c r="DK172" s="54"/>
      <c r="DL172" s="54"/>
      <c r="DM172" s="54"/>
      <c r="DN172" s="54"/>
      <c r="DO172" s="54"/>
      <c r="DP172" s="54"/>
      <c r="DQ172" s="54"/>
      <c r="DR172" s="54"/>
      <c r="DS172" s="54"/>
      <c r="DT172" s="54"/>
      <c r="DU172" s="54"/>
      <c r="DV172" s="54"/>
      <c r="DW172" s="54"/>
      <c r="DX172" s="54"/>
      <c r="DY172" s="54"/>
      <c r="DZ172" s="54"/>
      <c r="EA172" s="54"/>
      <c r="EB172" s="54"/>
      <c r="EC172" s="54"/>
      <c r="ED172" s="54"/>
      <c r="EE172" s="54"/>
      <c r="EF172" s="54"/>
      <c r="EG172" s="54"/>
      <c r="EH172" s="54"/>
      <c r="EI172" s="54"/>
      <c r="EJ172" s="54"/>
      <c r="EK172" s="54"/>
      <c r="EL172" s="54"/>
      <c r="EM172" s="54"/>
      <c r="EN172" s="54"/>
      <c r="EO172" s="54"/>
      <c r="EP172" s="54"/>
      <c r="EQ172" s="54"/>
      <c r="ER172" s="54"/>
      <c r="ES172" s="54"/>
      <c r="ET172" s="54"/>
      <c r="EU172" s="54"/>
      <c r="EV172" s="54"/>
      <c r="EW172" s="54"/>
      <c r="EX172" s="54"/>
      <c r="EY172" s="54"/>
      <c r="EZ172" s="54"/>
      <c r="FA172" s="54"/>
      <c r="FB172" s="54"/>
      <c r="FC172" s="54"/>
      <c r="FD172" s="54"/>
      <c r="FE172" s="54"/>
      <c r="FF172" s="54"/>
      <c r="FG172" s="54"/>
      <c r="FH172" s="54"/>
      <c r="FI172" s="54"/>
      <c r="FJ172" s="54"/>
      <c r="FK172" s="54"/>
      <c r="FL172" s="54"/>
      <c r="FM172" s="54"/>
      <c r="FN172" s="54"/>
      <c r="FO172" s="54"/>
      <c r="FP172" s="54"/>
      <c r="FQ172" s="54"/>
      <c r="FR172" s="54"/>
      <c r="FS172" s="54"/>
      <c r="FT172" s="54"/>
      <c r="FU172" s="54"/>
      <c r="FV172" s="54"/>
      <c r="FW172" s="54"/>
      <c r="FX172" s="54"/>
      <c r="FY172" s="54"/>
      <c r="FZ172" s="54"/>
      <c r="GA172" s="54"/>
      <c r="GB172" s="54"/>
      <c r="GC172" s="54"/>
      <c r="GD172" s="54"/>
      <c r="GE172" s="54"/>
      <c r="GF172" s="54"/>
      <c r="GG172" s="54"/>
      <c r="GH172" s="54"/>
      <c r="GI172" s="54"/>
      <c r="GJ172" s="54"/>
      <c r="GK172" s="54"/>
      <c r="GL172" s="54"/>
      <c r="GM172" s="54"/>
      <c r="GN172" s="54"/>
      <c r="GO172" s="54"/>
      <c r="GP172" s="54"/>
      <c r="GQ172" s="54"/>
      <c r="GR172" s="54"/>
      <c r="GS172" s="54"/>
      <c r="GT172" s="54"/>
      <c r="GU172" s="54"/>
      <c r="GV172" s="54"/>
      <c r="GW172" s="54"/>
      <c r="GX172" s="54"/>
      <c r="GY172" s="54"/>
      <c r="GZ172" s="54"/>
      <c r="HA172" s="54"/>
      <c r="HB172" s="54"/>
      <c r="HC172" s="54"/>
      <c r="HD172" s="54"/>
      <c r="HE172" s="54"/>
      <c r="HF172" s="54"/>
      <c r="HG172" s="54"/>
      <c r="HH172" s="54"/>
      <c r="HI172" s="54"/>
      <c r="HJ172" s="54"/>
      <c r="HK172" s="54"/>
      <c r="HL172" s="54"/>
      <c r="HM172" s="54"/>
      <c r="HN172" s="54"/>
      <c r="HO172" s="54"/>
      <c r="HP172" s="54"/>
      <c r="HQ172" s="54"/>
      <c r="HR172" s="54"/>
      <c r="HS172" s="54"/>
      <c r="HT172" s="54"/>
      <c r="HU172" s="54"/>
      <c r="HV172" s="54"/>
      <c r="HW172" s="54"/>
      <c r="HX172" s="54"/>
      <c r="HY172" s="54"/>
      <c r="HZ172" s="54"/>
      <c r="IA172" s="54"/>
      <c r="IB172" s="54"/>
      <c r="IC172" s="54"/>
      <c r="ID172" s="54"/>
      <c r="IE172" s="54"/>
      <c r="IF172" s="54"/>
      <c r="IG172" s="54"/>
      <c r="IH172" s="54"/>
      <c r="II172" s="54"/>
      <c r="IJ172" s="54"/>
    </row>
    <row r="173" spans="1:250" ht="16.5" customHeight="1" x14ac:dyDescent="0.3">
      <c r="A173" s="51"/>
      <c r="B173" s="59" t="s">
        <v>368</v>
      </c>
      <c r="C173" s="102"/>
      <c r="D173" s="53">
        <v>28974500</v>
      </c>
      <c r="E173" s="53">
        <v>28726570</v>
      </c>
      <c r="F173" s="53">
        <v>28726570</v>
      </c>
      <c r="G173" s="80">
        <v>28726560</v>
      </c>
      <c r="H173" s="80">
        <f>G173-[2]cheltuieli!$G$173</f>
        <v>7189368.0300000012</v>
      </c>
      <c r="I173" s="54"/>
      <c r="J173" s="54"/>
      <c r="K173" s="54"/>
      <c r="L173" s="54"/>
      <c r="M173" s="54"/>
      <c r="N173" s="54"/>
      <c r="O173" s="54"/>
      <c r="P173" s="54"/>
      <c r="Q173" s="54"/>
      <c r="R173" s="54"/>
      <c r="S173" s="54"/>
      <c r="T173" s="54"/>
      <c r="U173" s="54"/>
      <c r="V173" s="54"/>
      <c r="W173" s="54"/>
      <c r="X173" s="54"/>
      <c r="Y173" s="54"/>
      <c r="Z173" s="54"/>
      <c r="AA173" s="54"/>
      <c r="AB173" s="54"/>
      <c r="AC173" s="54"/>
      <c r="AD173" s="54"/>
      <c r="AE173" s="54"/>
      <c r="AF173" s="54"/>
      <c r="AG173" s="54"/>
      <c r="AH173" s="54"/>
      <c r="AI173" s="54"/>
      <c r="AJ173" s="54"/>
      <c r="AK173" s="54"/>
      <c r="AL173" s="54"/>
      <c r="AM173" s="54"/>
      <c r="AN173" s="54"/>
      <c r="AO173" s="54"/>
      <c r="AP173" s="54"/>
      <c r="AQ173" s="54"/>
      <c r="AR173" s="54"/>
      <c r="AS173" s="54"/>
      <c r="AT173" s="54"/>
      <c r="AU173" s="54"/>
      <c r="AV173" s="54"/>
      <c r="AW173" s="54"/>
      <c r="AX173" s="54"/>
      <c r="AY173" s="54"/>
      <c r="AZ173" s="54"/>
      <c r="BA173" s="54"/>
      <c r="BB173" s="54"/>
      <c r="BC173" s="54"/>
      <c r="BD173" s="54"/>
      <c r="BE173" s="54"/>
      <c r="BF173" s="54"/>
      <c r="BG173" s="54"/>
      <c r="BH173" s="54"/>
      <c r="BI173" s="54"/>
      <c r="BJ173" s="54"/>
      <c r="BK173" s="54"/>
      <c r="BL173" s="54"/>
      <c r="BM173" s="54"/>
      <c r="BN173" s="54"/>
      <c r="BO173" s="54"/>
      <c r="BP173" s="54"/>
      <c r="BQ173" s="54"/>
      <c r="BR173" s="54"/>
      <c r="BS173" s="54"/>
      <c r="BT173" s="54"/>
      <c r="BU173" s="54"/>
      <c r="BV173" s="54"/>
      <c r="BW173" s="54"/>
      <c r="BX173" s="54"/>
      <c r="BY173" s="54"/>
      <c r="BZ173" s="54"/>
      <c r="CA173" s="54"/>
      <c r="CB173" s="54"/>
      <c r="CC173" s="54"/>
      <c r="CD173" s="54"/>
      <c r="CE173" s="54"/>
      <c r="CF173" s="54"/>
      <c r="CG173" s="54"/>
      <c r="CH173" s="54"/>
      <c r="CI173" s="54"/>
      <c r="CJ173" s="54"/>
      <c r="CK173" s="54"/>
      <c r="CL173" s="54"/>
      <c r="CM173" s="54"/>
      <c r="CN173" s="54"/>
      <c r="CO173" s="54"/>
      <c r="CP173" s="54"/>
      <c r="CQ173" s="54"/>
      <c r="CR173" s="54"/>
      <c r="CS173" s="54"/>
      <c r="CT173" s="54"/>
      <c r="CU173" s="54"/>
      <c r="CV173" s="54"/>
      <c r="CW173" s="54"/>
      <c r="CX173" s="54"/>
      <c r="CY173" s="54"/>
      <c r="CZ173" s="54"/>
      <c r="DA173" s="54"/>
      <c r="DB173" s="54"/>
      <c r="DC173" s="54"/>
      <c r="DD173" s="54"/>
      <c r="DE173" s="54"/>
      <c r="DF173" s="54"/>
      <c r="DG173" s="54"/>
      <c r="DH173" s="54"/>
      <c r="DI173" s="54"/>
      <c r="DJ173" s="54"/>
      <c r="DK173" s="54"/>
      <c r="DL173" s="54"/>
      <c r="DM173" s="54"/>
      <c r="DN173" s="54"/>
      <c r="DO173" s="54"/>
      <c r="DP173" s="54"/>
      <c r="DQ173" s="54"/>
      <c r="DR173" s="54"/>
      <c r="DS173" s="54"/>
      <c r="DT173" s="54"/>
      <c r="DU173" s="54"/>
      <c r="DV173" s="54"/>
      <c r="DW173" s="54"/>
      <c r="DX173" s="54"/>
      <c r="DY173" s="54"/>
      <c r="DZ173" s="54"/>
      <c r="EA173" s="54"/>
      <c r="EB173" s="54"/>
      <c r="EC173" s="54"/>
      <c r="ED173" s="54"/>
      <c r="EE173" s="54"/>
      <c r="EF173" s="54"/>
      <c r="EG173" s="54"/>
      <c r="EH173" s="54"/>
      <c r="EI173" s="54"/>
      <c r="EJ173" s="54"/>
      <c r="EK173" s="54"/>
      <c r="EL173" s="54"/>
      <c r="EM173" s="54"/>
      <c r="EN173" s="54"/>
      <c r="EO173" s="54"/>
      <c r="EP173" s="54"/>
      <c r="EQ173" s="54"/>
      <c r="ER173" s="54"/>
      <c r="ES173" s="54"/>
      <c r="ET173" s="54"/>
      <c r="EU173" s="54"/>
      <c r="EV173" s="54"/>
      <c r="EW173" s="54"/>
      <c r="EX173" s="54"/>
      <c r="EY173" s="54"/>
      <c r="EZ173" s="54"/>
      <c r="FA173" s="54"/>
      <c r="FB173" s="54"/>
      <c r="FC173" s="54"/>
      <c r="FD173" s="54"/>
      <c r="FE173" s="54"/>
      <c r="FF173" s="54"/>
      <c r="FG173" s="54"/>
      <c r="FH173" s="54"/>
      <c r="FI173" s="54"/>
      <c r="FJ173" s="54"/>
      <c r="FK173" s="54"/>
      <c r="FL173" s="54"/>
      <c r="FM173" s="54"/>
      <c r="FN173" s="54"/>
      <c r="FO173" s="54"/>
      <c r="FP173" s="54"/>
      <c r="FQ173" s="54"/>
      <c r="FR173" s="54"/>
      <c r="FS173" s="54"/>
      <c r="FT173" s="54"/>
      <c r="FU173" s="54"/>
      <c r="FV173" s="54"/>
      <c r="FW173" s="54"/>
      <c r="FX173" s="54"/>
      <c r="FY173" s="54"/>
      <c r="FZ173" s="54"/>
      <c r="GA173" s="54"/>
      <c r="GB173" s="54"/>
      <c r="GC173" s="54"/>
      <c r="GD173" s="54"/>
      <c r="GE173" s="54"/>
      <c r="GF173" s="54"/>
      <c r="GG173" s="54"/>
      <c r="GH173" s="54"/>
      <c r="GI173" s="54"/>
      <c r="GJ173" s="54"/>
      <c r="GK173" s="54"/>
      <c r="GL173" s="54"/>
      <c r="GM173" s="54"/>
      <c r="GN173" s="54"/>
      <c r="GO173" s="54"/>
      <c r="GP173" s="54"/>
      <c r="GQ173" s="54"/>
      <c r="GR173" s="54"/>
      <c r="GS173" s="54"/>
      <c r="GT173" s="54"/>
      <c r="GU173" s="54"/>
      <c r="GV173" s="54"/>
      <c r="GW173" s="54"/>
      <c r="GX173" s="54"/>
      <c r="GY173" s="54"/>
      <c r="GZ173" s="54"/>
      <c r="HA173" s="54"/>
      <c r="HB173" s="54"/>
      <c r="HC173" s="54"/>
      <c r="HD173" s="54"/>
      <c r="HE173" s="54"/>
      <c r="HF173" s="54"/>
      <c r="HG173" s="54"/>
      <c r="HH173" s="54"/>
      <c r="HI173" s="54"/>
      <c r="HJ173" s="54"/>
      <c r="HK173" s="54"/>
      <c r="HL173" s="54"/>
      <c r="HM173" s="54"/>
      <c r="HN173" s="54"/>
      <c r="HO173" s="54"/>
      <c r="HP173" s="54"/>
      <c r="HQ173" s="54"/>
      <c r="HR173" s="54"/>
      <c r="HS173" s="54"/>
      <c r="HT173" s="54"/>
      <c r="HU173" s="54"/>
      <c r="HV173" s="54"/>
      <c r="HW173" s="54"/>
      <c r="HX173" s="54"/>
      <c r="HY173" s="54"/>
      <c r="HZ173" s="54"/>
      <c r="IA173" s="54"/>
      <c r="IB173" s="54"/>
      <c r="IC173" s="54"/>
      <c r="ID173" s="54"/>
      <c r="IE173" s="54"/>
      <c r="IF173" s="54"/>
      <c r="IG173" s="54"/>
      <c r="IH173" s="54"/>
      <c r="II173" s="54"/>
      <c r="IJ173" s="54"/>
    </row>
    <row r="174" spans="1:250" ht="60" x14ac:dyDescent="0.3">
      <c r="A174" s="51"/>
      <c r="B174" s="59" t="s">
        <v>370</v>
      </c>
      <c r="C174" s="102"/>
      <c r="D174" s="53"/>
      <c r="E174" s="53"/>
      <c r="F174" s="53"/>
      <c r="G174" s="80"/>
      <c r="H174" s="80"/>
      <c r="I174" s="54"/>
      <c r="J174" s="54"/>
      <c r="K174" s="54"/>
      <c r="L174" s="54"/>
      <c r="M174" s="54"/>
      <c r="N174" s="54"/>
      <c r="O174" s="54"/>
      <c r="P174" s="54"/>
      <c r="Q174" s="54"/>
      <c r="R174" s="54"/>
      <c r="S174" s="54"/>
      <c r="T174" s="54"/>
      <c r="U174" s="54"/>
      <c r="V174" s="54"/>
      <c r="W174" s="54"/>
      <c r="X174" s="54"/>
      <c r="Y174" s="54"/>
      <c r="Z174" s="54"/>
      <c r="AA174" s="54"/>
      <c r="AB174" s="54"/>
      <c r="AC174" s="54"/>
      <c r="AD174" s="54"/>
      <c r="AE174" s="54"/>
      <c r="AF174" s="54"/>
      <c r="AG174" s="54"/>
      <c r="AH174" s="54"/>
      <c r="AI174" s="54"/>
      <c r="AJ174" s="54"/>
      <c r="AK174" s="54"/>
      <c r="AL174" s="54"/>
      <c r="AM174" s="54"/>
      <c r="AN174" s="54"/>
      <c r="AO174" s="54"/>
      <c r="AP174" s="54"/>
      <c r="AQ174" s="54"/>
      <c r="AR174" s="54"/>
      <c r="AS174" s="54"/>
      <c r="AT174" s="54"/>
      <c r="AU174" s="54"/>
      <c r="AV174" s="54"/>
      <c r="AW174" s="54"/>
      <c r="AX174" s="54"/>
      <c r="AY174" s="54"/>
      <c r="AZ174" s="54"/>
      <c r="BA174" s="54"/>
      <c r="BB174" s="54"/>
      <c r="BC174" s="54"/>
      <c r="BD174" s="54"/>
      <c r="BE174" s="54"/>
      <c r="BF174" s="54"/>
      <c r="BG174" s="54"/>
      <c r="BH174" s="54"/>
      <c r="BI174" s="54"/>
      <c r="BJ174" s="54"/>
      <c r="BK174" s="54"/>
      <c r="BL174" s="54"/>
      <c r="BM174" s="54"/>
      <c r="BN174" s="54"/>
      <c r="BO174" s="54"/>
      <c r="BP174" s="54"/>
      <c r="BQ174" s="54"/>
      <c r="BR174" s="54"/>
      <c r="BS174" s="54"/>
      <c r="BT174" s="54"/>
      <c r="BU174" s="54"/>
      <c r="BV174" s="54"/>
      <c r="BW174" s="54"/>
      <c r="BX174" s="54"/>
      <c r="BY174" s="54"/>
      <c r="BZ174" s="54"/>
      <c r="CA174" s="54"/>
      <c r="CB174" s="54"/>
      <c r="CC174" s="54"/>
      <c r="CD174" s="54"/>
      <c r="CE174" s="54"/>
      <c r="CF174" s="54"/>
      <c r="CG174" s="54"/>
      <c r="CH174" s="54"/>
      <c r="CI174" s="54"/>
      <c r="CJ174" s="54"/>
      <c r="CK174" s="54"/>
      <c r="CL174" s="54"/>
      <c r="CM174" s="54"/>
      <c r="CN174" s="54"/>
      <c r="CO174" s="54"/>
      <c r="CP174" s="54"/>
      <c r="CQ174" s="54"/>
      <c r="CR174" s="54"/>
      <c r="CS174" s="54"/>
      <c r="CT174" s="54"/>
      <c r="CU174" s="54"/>
      <c r="CV174" s="54"/>
      <c r="CW174" s="54"/>
      <c r="CX174" s="54"/>
      <c r="CY174" s="54"/>
      <c r="CZ174" s="54"/>
      <c r="DA174" s="54"/>
      <c r="DB174" s="54"/>
      <c r="DC174" s="54"/>
      <c r="DD174" s="54"/>
      <c r="DE174" s="54"/>
      <c r="DF174" s="54"/>
      <c r="DG174" s="54"/>
      <c r="DH174" s="54"/>
      <c r="DI174" s="54"/>
      <c r="DJ174" s="54"/>
      <c r="DK174" s="54"/>
      <c r="DL174" s="54"/>
      <c r="DM174" s="54"/>
      <c r="DN174" s="54"/>
      <c r="DO174" s="54"/>
      <c r="DP174" s="54"/>
      <c r="DQ174" s="54"/>
      <c r="DR174" s="54"/>
      <c r="DS174" s="54"/>
      <c r="DT174" s="54"/>
      <c r="DU174" s="54"/>
      <c r="DV174" s="54"/>
      <c r="DW174" s="54"/>
      <c r="DX174" s="54"/>
      <c r="DY174" s="54"/>
      <c r="DZ174" s="54"/>
      <c r="EA174" s="54"/>
      <c r="EB174" s="54"/>
      <c r="EC174" s="54"/>
      <c r="ED174" s="54"/>
      <c r="EE174" s="54"/>
      <c r="EF174" s="54"/>
      <c r="EG174" s="54"/>
      <c r="EH174" s="54"/>
      <c r="EI174" s="54"/>
      <c r="EJ174" s="54"/>
      <c r="EK174" s="54"/>
      <c r="EL174" s="54"/>
      <c r="EM174" s="54"/>
      <c r="EN174" s="54"/>
      <c r="EO174" s="54"/>
      <c r="EP174" s="54"/>
      <c r="EQ174" s="54"/>
      <c r="ER174" s="54"/>
      <c r="ES174" s="54"/>
      <c r="ET174" s="54"/>
      <c r="EU174" s="54"/>
      <c r="EV174" s="54"/>
      <c r="EW174" s="54"/>
      <c r="EX174" s="54"/>
      <c r="EY174" s="54"/>
      <c r="EZ174" s="54"/>
      <c r="FA174" s="54"/>
      <c r="FB174" s="54"/>
      <c r="FC174" s="54"/>
      <c r="FD174" s="54"/>
      <c r="FE174" s="54"/>
      <c r="FF174" s="54"/>
      <c r="FG174" s="54"/>
      <c r="FH174" s="54"/>
      <c r="FI174" s="54"/>
      <c r="FJ174" s="54"/>
      <c r="FK174" s="54"/>
      <c r="FL174" s="54"/>
      <c r="FM174" s="54"/>
      <c r="FN174" s="54"/>
      <c r="FO174" s="54"/>
      <c r="FP174" s="54"/>
      <c r="FQ174" s="54"/>
      <c r="FR174" s="54"/>
      <c r="FS174" s="54"/>
      <c r="FT174" s="54"/>
      <c r="FU174" s="54"/>
      <c r="FV174" s="54"/>
      <c r="FW174" s="54"/>
      <c r="FX174" s="54"/>
      <c r="FY174" s="54"/>
      <c r="FZ174" s="54"/>
      <c r="GA174" s="54"/>
      <c r="GB174" s="54"/>
      <c r="GC174" s="54"/>
      <c r="GD174" s="54"/>
      <c r="GE174" s="54"/>
      <c r="GF174" s="54"/>
      <c r="GG174" s="54"/>
      <c r="GH174" s="54"/>
      <c r="GI174" s="54"/>
      <c r="GJ174" s="54"/>
      <c r="GK174" s="54"/>
      <c r="GL174" s="54"/>
      <c r="GM174" s="54"/>
      <c r="GN174" s="54"/>
      <c r="GO174" s="54"/>
      <c r="GP174" s="54"/>
      <c r="GQ174" s="54"/>
      <c r="GR174" s="54"/>
      <c r="GS174" s="54"/>
      <c r="GT174" s="54"/>
      <c r="GU174" s="54"/>
      <c r="GV174" s="54"/>
      <c r="GW174" s="54"/>
      <c r="GX174" s="54"/>
      <c r="GY174" s="54"/>
      <c r="GZ174" s="54"/>
      <c r="HA174" s="54"/>
      <c r="HB174" s="54"/>
      <c r="HC174" s="54"/>
      <c r="HD174" s="54"/>
      <c r="HE174" s="54"/>
      <c r="HF174" s="54"/>
      <c r="HG174" s="54"/>
      <c r="HH174" s="54"/>
      <c r="HI174" s="54"/>
      <c r="HJ174" s="54"/>
      <c r="HK174" s="54"/>
      <c r="HL174" s="54"/>
      <c r="HM174" s="54"/>
      <c r="HN174" s="54"/>
      <c r="HO174" s="54"/>
      <c r="HP174" s="54"/>
      <c r="HQ174" s="54"/>
      <c r="HR174" s="54"/>
      <c r="HS174" s="54"/>
      <c r="HT174" s="54"/>
      <c r="HU174" s="54"/>
      <c r="HV174" s="54"/>
      <c r="HW174" s="54"/>
      <c r="HX174" s="54"/>
      <c r="HY174" s="54"/>
      <c r="HZ174" s="54"/>
      <c r="IA174" s="54"/>
      <c r="IB174" s="54"/>
      <c r="IC174" s="54"/>
      <c r="ID174" s="54"/>
      <c r="IE174" s="54"/>
      <c r="IF174" s="54"/>
      <c r="IG174" s="54"/>
      <c r="IH174" s="54"/>
      <c r="II174" s="54"/>
      <c r="IJ174" s="54"/>
    </row>
    <row r="175" spans="1:250" ht="16.5" customHeight="1" x14ac:dyDescent="0.3">
      <c r="A175" s="57"/>
      <c r="B175" s="59" t="s">
        <v>361</v>
      </c>
      <c r="C175" s="102"/>
      <c r="D175" s="53"/>
      <c r="E175" s="53"/>
      <c r="F175" s="53"/>
      <c r="G175" s="80">
        <v>-72767</v>
      </c>
      <c r="H175" s="80">
        <f>G175-[2]cheltuieli!$G$175</f>
        <v>0</v>
      </c>
      <c r="IJ175" s="54"/>
    </row>
    <row r="176" spans="1:250" x14ac:dyDescent="0.3">
      <c r="A176" s="57" t="s">
        <v>410</v>
      </c>
      <c r="B176" s="59" t="s">
        <v>411</v>
      </c>
      <c r="C176" s="103">
        <f t="shared" ref="C176:H176" si="62">C177+C178</f>
        <v>0</v>
      </c>
      <c r="D176" s="103">
        <f t="shared" si="62"/>
        <v>7689000</v>
      </c>
      <c r="E176" s="103">
        <f t="shared" si="62"/>
        <v>8007000</v>
      </c>
      <c r="F176" s="103">
        <f t="shared" si="62"/>
        <v>6299880</v>
      </c>
      <c r="G176" s="103">
        <f t="shared" si="62"/>
        <v>5400000</v>
      </c>
      <c r="H176" s="103">
        <f t="shared" si="62"/>
        <v>500000</v>
      </c>
      <c r="IJ176" s="54"/>
    </row>
    <row r="177" spans="1:244" x14ac:dyDescent="0.3">
      <c r="A177" s="57"/>
      <c r="B177" s="59" t="s">
        <v>368</v>
      </c>
      <c r="C177" s="103"/>
      <c r="D177" s="53">
        <v>7689000</v>
      </c>
      <c r="E177" s="53">
        <v>8007000</v>
      </c>
      <c r="F177" s="53">
        <v>6299880</v>
      </c>
      <c r="G177" s="124">
        <v>5400000</v>
      </c>
      <c r="H177" s="80">
        <f>G177-[2]cheltuieli!$G$177</f>
        <v>500000</v>
      </c>
      <c r="IJ177" s="54"/>
    </row>
    <row r="178" spans="1:244" ht="60" x14ac:dyDescent="0.3">
      <c r="A178" s="57"/>
      <c r="B178" s="59" t="s">
        <v>370</v>
      </c>
      <c r="C178" s="103"/>
      <c r="D178" s="53"/>
      <c r="E178" s="53"/>
      <c r="F178" s="53"/>
      <c r="G178" s="124"/>
      <c r="H178" s="124"/>
      <c r="IJ178" s="54"/>
    </row>
    <row r="179" spans="1:244" x14ac:dyDescent="0.3">
      <c r="A179" s="57"/>
      <c r="B179" s="59" t="s">
        <v>361</v>
      </c>
      <c r="C179" s="103"/>
      <c r="D179" s="53"/>
      <c r="E179" s="53"/>
      <c r="F179" s="53"/>
      <c r="G179" s="124">
        <v>-505.92</v>
      </c>
      <c r="H179" s="80">
        <f>G179-[2]cheltuieli!$G$179</f>
        <v>-505.92</v>
      </c>
      <c r="I179" s="54"/>
      <c r="J179" s="54"/>
      <c r="K179" s="54"/>
      <c r="L179" s="54"/>
      <c r="M179" s="54"/>
      <c r="N179" s="54"/>
      <c r="O179" s="54"/>
      <c r="P179" s="54"/>
      <c r="Q179" s="54"/>
      <c r="R179" s="54"/>
      <c r="S179" s="54"/>
      <c r="T179" s="54"/>
      <c r="U179" s="54"/>
      <c r="V179" s="54"/>
      <c r="W179" s="54"/>
      <c r="X179" s="54"/>
      <c r="Y179" s="54"/>
      <c r="Z179" s="54"/>
      <c r="AA179" s="54"/>
      <c r="AB179" s="54"/>
      <c r="AC179" s="54"/>
      <c r="AD179" s="54"/>
      <c r="AE179" s="54"/>
      <c r="AF179" s="54"/>
      <c r="AG179" s="54"/>
      <c r="AH179" s="54"/>
      <c r="AI179" s="54"/>
      <c r="AJ179" s="54"/>
      <c r="AK179" s="54"/>
      <c r="AL179" s="54"/>
      <c r="AM179" s="54"/>
      <c r="AN179" s="54"/>
      <c r="AO179" s="54"/>
      <c r="AP179" s="54"/>
      <c r="AQ179" s="54"/>
      <c r="AR179" s="54"/>
      <c r="AS179" s="54"/>
      <c r="AT179" s="54"/>
      <c r="AU179" s="54"/>
      <c r="AV179" s="54"/>
      <c r="AW179" s="54"/>
      <c r="AX179" s="54"/>
      <c r="AY179" s="54"/>
      <c r="AZ179" s="54"/>
      <c r="BA179" s="54"/>
      <c r="BB179" s="54"/>
      <c r="BC179" s="54"/>
      <c r="BD179" s="54"/>
      <c r="BE179" s="54"/>
      <c r="BF179" s="54"/>
      <c r="BG179" s="54"/>
      <c r="BH179" s="54"/>
      <c r="BI179" s="54"/>
      <c r="BJ179" s="54"/>
      <c r="BK179" s="54"/>
      <c r="BL179" s="54"/>
      <c r="BM179" s="54"/>
      <c r="BN179" s="54"/>
      <c r="BO179" s="54"/>
      <c r="BP179" s="54"/>
      <c r="BQ179" s="54"/>
      <c r="BR179" s="54"/>
      <c r="BS179" s="54"/>
      <c r="BT179" s="54"/>
      <c r="BU179" s="54"/>
      <c r="BV179" s="54"/>
      <c r="BW179" s="54"/>
      <c r="BX179" s="54"/>
      <c r="BY179" s="54"/>
      <c r="BZ179" s="54"/>
      <c r="CA179" s="54"/>
      <c r="CB179" s="54"/>
      <c r="CC179" s="54"/>
      <c r="CD179" s="54"/>
      <c r="CE179" s="54"/>
      <c r="CF179" s="54"/>
      <c r="CG179" s="54"/>
      <c r="CH179" s="54"/>
      <c r="CI179" s="54"/>
      <c r="CJ179" s="54"/>
      <c r="CK179" s="54"/>
      <c r="CL179" s="54"/>
      <c r="CM179" s="54"/>
      <c r="CN179" s="54"/>
      <c r="CO179" s="54"/>
      <c r="CP179" s="54"/>
      <c r="CQ179" s="54"/>
      <c r="CR179" s="54"/>
      <c r="CS179" s="54"/>
      <c r="CT179" s="54"/>
      <c r="CU179" s="54"/>
      <c r="CV179" s="54"/>
      <c r="CW179" s="54"/>
      <c r="CX179" s="54"/>
      <c r="CY179" s="54"/>
      <c r="CZ179" s="54"/>
      <c r="DA179" s="54"/>
      <c r="DB179" s="54"/>
      <c r="DC179" s="54"/>
      <c r="DD179" s="54"/>
      <c r="DE179" s="54"/>
      <c r="DF179" s="54"/>
      <c r="DG179" s="54"/>
      <c r="DH179" s="54"/>
      <c r="DI179" s="54"/>
      <c r="DJ179" s="54"/>
      <c r="DK179" s="54"/>
      <c r="DL179" s="54"/>
      <c r="DM179" s="54"/>
      <c r="DN179" s="54"/>
      <c r="DO179" s="54"/>
      <c r="DP179" s="54"/>
      <c r="DQ179" s="54"/>
      <c r="DR179" s="54"/>
      <c r="DS179" s="54"/>
      <c r="DT179" s="54"/>
      <c r="DU179" s="54"/>
      <c r="DV179" s="54"/>
      <c r="DW179" s="54"/>
      <c r="DX179" s="54"/>
      <c r="DY179" s="54"/>
      <c r="DZ179" s="54"/>
      <c r="EA179" s="54"/>
      <c r="EB179" s="54"/>
      <c r="EC179" s="54"/>
      <c r="ED179" s="54"/>
      <c r="EE179" s="54"/>
      <c r="EF179" s="54"/>
      <c r="EG179" s="54"/>
      <c r="EH179" s="54"/>
      <c r="EI179" s="54"/>
      <c r="EJ179" s="54"/>
      <c r="EK179" s="54"/>
      <c r="EL179" s="54"/>
      <c r="EM179" s="54"/>
      <c r="EN179" s="54"/>
      <c r="EO179" s="54"/>
      <c r="EP179" s="54"/>
      <c r="EQ179" s="54"/>
      <c r="ER179" s="54"/>
      <c r="ES179" s="54"/>
      <c r="ET179" s="54"/>
      <c r="EU179" s="54"/>
      <c r="EV179" s="54"/>
      <c r="EW179" s="54"/>
      <c r="EX179" s="54"/>
      <c r="EY179" s="54"/>
      <c r="EZ179" s="54"/>
      <c r="FA179" s="54"/>
      <c r="FB179" s="54"/>
      <c r="FC179" s="54"/>
      <c r="FD179" s="54"/>
      <c r="FE179" s="54"/>
      <c r="FF179" s="54"/>
      <c r="FG179" s="54"/>
      <c r="FH179" s="54"/>
      <c r="FI179" s="54"/>
      <c r="FJ179" s="54"/>
      <c r="FK179" s="54"/>
      <c r="FL179" s="54"/>
      <c r="FM179" s="54"/>
      <c r="FN179" s="54"/>
      <c r="FO179" s="54"/>
      <c r="FP179" s="54"/>
      <c r="FQ179" s="54"/>
      <c r="FR179" s="54"/>
      <c r="FS179" s="54"/>
      <c r="FT179" s="54"/>
      <c r="FU179" s="54"/>
      <c r="FV179" s="54"/>
      <c r="FW179" s="54"/>
      <c r="FX179" s="54"/>
      <c r="FY179" s="54"/>
      <c r="FZ179" s="54"/>
      <c r="GA179" s="54"/>
      <c r="GB179" s="54"/>
      <c r="GC179" s="54"/>
      <c r="GD179" s="54"/>
      <c r="GE179" s="54"/>
      <c r="GF179" s="54"/>
      <c r="GG179" s="54"/>
      <c r="GH179" s="54"/>
      <c r="GI179" s="54"/>
      <c r="GJ179" s="54"/>
      <c r="GK179" s="54"/>
      <c r="GL179" s="54"/>
      <c r="GM179" s="54"/>
      <c r="GN179" s="54"/>
      <c r="GO179" s="54"/>
      <c r="GP179" s="54"/>
      <c r="GQ179" s="54"/>
      <c r="GR179" s="54"/>
      <c r="GS179" s="54"/>
      <c r="GT179" s="54"/>
      <c r="GU179" s="54"/>
      <c r="GV179" s="54"/>
      <c r="GW179" s="54"/>
      <c r="GX179" s="54"/>
      <c r="GY179" s="54"/>
      <c r="GZ179" s="54"/>
      <c r="HA179" s="54"/>
      <c r="HB179" s="54"/>
      <c r="HC179" s="54"/>
      <c r="HD179" s="54"/>
      <c r="HE179" s="54"/>
      <c r="HF179" s="54"/>
      <c r="HG179" s="54"/>
      <c r="HH179" s="54"/>
      <c r="HI179" s="54"/>
      <c r="HJ179" s="54"/>
      <c r="HK179" s="54"/>
      <c r="HL179" s="54"/>
      <c r="HM179" s="54"/>
      <c r="HN179" s="54"/>
      <c r="HO179" s="54"/>
      <c r="HP179" s="54"/>
      <c r="HQ179" s="54"/>
      <c r="HR179" s="54"/>
      <c r="HS179" s="54"/>
      <c r="HT179" s="54"/>
      <c r="HU179" s="54"/>
      <c r="HV179" s="54"/>
      <c r="HW179" s="54"/>
      <c r="HX179" s="54"/>
      <c r="HY179" s="54"/>
      <c r="HZ179" s="54"/>
      <c r="IA179" s="54"/>
      <c r="IB179" s="54"/>
      <c r="IC179" s="54"/>
      <c r="ID179" s="54"/>
      <c r="IE179" s="54"/>
      <c r="IF179" s="54"/>
      <c r="IG179" s="54"/>
      <c r="IH179" s="54"/>
      <c r="II179" s="54"/>
      <c r="IJ179" s="54"/>
    </row>
    <row r="180" spans="1:244" x14ac:dyDescent="0.3">
      <c r="A180" s="57" t="s">
        <v>412</v>
      </c>
      <c r="B180" s="55" t="s">
        <v>413</v>
      </c>
      <c r="C180" s="102">
        <f>+C181+C192+C197+C202+C214</f>
        <v>0</v>
      </c>
      <c r="D180" s="102">
        <f t="shared" ref="D180:H180" si="63">+D181+D192+D197+D202+D214</f>
        <v>179980340</v>
      </c>
      <c r="E180" s="102">
        <f t="shared" si="63"/>
        <v>178656440</v>
      </c>
      <c r="F180" s="102">
        <f t="shared" si="63"/>
        <v>132258920</v>
      </c>
      <c r="G180" s="102">
        <f t="shared" si="63"/>
        <v>117348784.57999998</v>
      </c>
      <c r="H180" s="102">
        <f t="shared" si="63"/>
        <v>20706037.470000003</v>
      </c>
      <c r="I180" s="54"/>
      <c r="J180" s="54"/>
      <c r="K180" s="54"/>
      <c r="L180" s="54"/>
      <c r="M180" s="54"/>
      <c r="N180" s="54"/>
      <c r="O180" s="54"/>
      <c r="P180" s="54"/>
      <c r="Q180" s="54"/>
      <c r="R180" s="54"/>
      <c r="S180" s="54"/>
      <c r="T180" s="54"/>
      <c r="U180" s="54"/>
      <c r="V180" s="54"/>
      <c r="W180" s="54"/>
      <c r="X180" s="54"/>
      <c r="Y180" s="54"/>
      <c r="Z180" s="54"/>
      <c r="AA180" s="54"/>
      <c r="AB180" s="54"/>
      <c r="AC180" s="54"/>
      <c r="AD180" s="54"/>
      <c r="AE180" s="54"/>
      <c r="AF180" s="54"/>
      <c r="AG180" s="54"/>
      <c r="AH180" s="54"/>
      <c r="AI180" s="54"/>
      <c r="AJ180" s="54"/>
      <c r="AK180" s="54"/>
      <c r="AL180" s="54"/>
      <c r="AM180" s="54"/>
      <c r="AN180" s="54"/>
      <c r="AO180" s="54"/>
      <c r="AP180" s="54"/>
      <c r="AQ180" s="54"/>
      <c r="AR180" s="54"/>
      <c r="AS180" s="54"/>
      <c r="AT180" s="54"/>
      <c r="AU180" s="54"/>
      <c r="AV180" s="54"/>
      <c r="AW180" s="54"/>
      <c r="AX180" s="54"/>
      <c r="AY180" s="54"/>
      <c r="AZ180" s="54"/>
      <c r="BA180" s="54"/>
      <c r="BB180" s="54"/>
      <c r="BC180" s="54"/>
      <c r="BD180" s="54"/>
      <c r="BE180" s="54"/>
      <c r="BF180" s="54"/>
      <c r="BG180" s="54"/>
      <c r="BH180" s="54"/>
      <c r="BI180" s="54"/>
      <c r="BJ180" s="54"/>
      <c r="BK180" s="54"/>
      <c r="BL180" s="54"/>
      <c r="BM180" s="54"/>
      <c r="BN180" s="54"/>
      <c r="BO180" s="54"/>
      <c r="BP180" s="54"/>
      <c r="BQ180" s="54"/>
      <c r="BR180" s="54"/>
      <c r="BS180" s="54"/>
      <c r="BT180" s="54"/>
      <c r="BU180" s="54"/>
      <c r="BV180" s="54"/>
      <c r="BW180" s="54"/>
      <c r="BX180" s="54"/>
      <c r="BY180" s="54"/>
      <c r="BZ180" s="54"/>
      <c r="CA180" s="54"/>
      <c r="CB180" s="54"/>
      <c r="CC180" s="54"/>
      <c r="CD180" s="54"/>
      <c r="CE180" s="54"/>
      <c r="CF180" s="54"/>
      <c r="CG180" s="54"/>
      <c r="CH180" s="54"/>
      <c r="CI180" s="54"/>
      <c r="CJ180" s="54"/>
      <c r="CK180" s="54"/>
      <c r="CL180" s="54"/>
      <c r="CM180" s="54"/>
      <c r="CN180" s="54"/>
      <c r="CO180" s="54"/>
      <c r="CP180" s="54"/>
      <c r="CQ180" s="54"/>
      <c r="CR180" s="54"/>
      <c r="CS180" s="54"/>
      <c r="CT180" s="54"/>
      <c r="CU180" s="54"/>
      <c r="CV180" s="54"/>
      <c r="CW180" s="54"/>
      <c r="CX180" s="54"/>
      <c r="CY180" s="54"/>
      <c r="CZ180" s="54"/>
      <c r="DA180" s="54"/>
      <c r="DB180" s="54"/>
      <c r="DC180" s="54"/>
      <c r="DD180" s="54"/>
      <c r="DE180" s="54"/>
      <c r="DF180" s="54"/>
      <c r="DG180" s="54"/>
      <c r="DH180" s="54"/>
      <c r="DI180" s="54"/>
      <c r="DJ180" s="54"/>
      <c r="DK180" s="54"/>
      <c r="DL180" s="54"/>
      <c r="DM180" s="54"/>
      <c r="DN180" s="54"/>
      <c r="DO180" s="54"/>
      <c r="DP180" s="54"/>
      <c r="DQ180" s="54"/>
      <c r="DR180" s="54"/>
      <c r="DS180" s="54"/>
      <c r="DT180" s="54"/>
      <c r="DU180" s="54"/>
      <c r="DV180" s="54"/>
      <c r="DW180" s="54"/>
      <c r="DX180" s="54"/>
      <c r="DY180" s="54"/>
      <c r="DZ180" s="54"/>
      <c r="EA180" s="54"/>
      <c r="EB180" s="54"/>
      <c r="EC180" s="54"/>
      <c r="ED180" s="54"/>
      <c r="EE180" s="54"/>
      <c r="EF180" s="54"/>
      <c r="EG180" s="54"/>
      <c r="EH180" s="54"/>
      <c r="EI180" s="54"/>
      <c r="EJ180" s="54"/>
      <c r="EK180" s="54"/>
      <c r="EL180" s="54"/>
      <c r="EM180" s="54"/>
      <c r="EN180" s="54"/>
      <c r="EO180" s="54"/>
      <c r="EP180" s="54"/>
      <c r="EQ180" s="54"/>
      <c r="ER180" s="54"/>
      <c r="ES180" s="54"/>
      <c r="ET180" s="54"/>
      <c r="EU180" s="54"/>
      <c r="EV180" s="54"/>
      <c r="EW180" s="54"/>
      <c r="EX180" s="54"/>
      <c r="EY180" s="54"/>
      <c r="EZ180" s="54"/>
      <c r="FA180" s="54"/>
      <c r="FB180" s="54"/>
      <c r="FC180" s="54"/>
      <c r="FD180" s="54"/>
      <c r="FE180" s="54"/>
      <c r="FF180" s="54"/>
      <c r="FG180" s="54"/>
      <c r="FH180" s="54"/>
      <c r="FI180" s="54"/>
      <c r="FJ180" s="54"/>
      <c r="FK180" s="54"/>
      <c r="FL180" s="54"/>
      <c r="FM180" s="54"/>
      <c r="FN180" s="54"/>
      <c r="FO180" s="54"/>
      <c r="FP180" s="54"/>
      <c r="FQ180" s="54"/>
      <c r="FR180" s="54"/>
      <c r="FS180" s="54"/>
      <c r="FT180" s="54"/>
      <c r="FU180" s="54"/>
      <c r="FV180" s="54"/>
      <c r="FW180" s="54"/>
      <c r="FX180" s="54"/>
      <c r="FY180" s="54"/>
      <c r="FZ180" s="54"/>
      <c r="GA180" s="54"/>
      <c r="GB180" s="54"/>
      <c r="GC180" s="54"/>
      <c r="GD180" s="54"/>
      <c r="GE180" s="54"/>
      <c r="GF180" s="54"/>
      <c r="GG180" s="54"/>
      <c r="GH180" s="54"/>
      <c r="GI180" s="54"/>
      <c r="GJ180" s="54"/>
      <c r="GK180" s="54"/>
      <c r="GL180" s="54"/>
      <c r="GM180" s="54"/>
      <c r="GN180" s="54"/>
      <c r="GO180" s="54"/>
      <c r="GP180" s="54"/>
      <c r="GQ180" s="54"/>
      <c r="GR180" s="54"/>
      <c r="GS180" s="54"/>
      <c r="GT180" s="54"/>
      <c r="GU180" s="54"/>
      <c r="GV180" s="54"/>
      <c r="GW180" s="54"/>
      <c r="GX180" s="54"/>
      <c r="GY180" s="54"/>
      <c r="GZ180" s="54"/>
      <c r="HA180" s="54"/>
      <c r="HB180" s="54"/>
      <c r="HC180" s="54"/>
      <c r="HD180" s="54"/>
      <c r="HE180" s="54"/>
      <c r="HF180" s="54"/>
      <c r="HG180" s="54"/>
      <c r="HH180" s="54"/>
      <c r="HI180" s="54"/>
      <c r="HJ180" s="54"/>
      <c r="HK180" s="54"/>
      <c r="HL180" s="54"/>
      <c r="HM180" s="54"/>
      <c r="HN180" s="54"/>
      <c r="HO180" s="54"/>
      <c r="HP180" s="54"/>
      <c r="HQ180" s="54"/>
      <c r="HR180" s="54"/>
      <c r="HS180" s="54"/>
      <c r="HT180" s="54"/>
      <c r="HU180" s="54"/>
      <c r="HV180" s="54"/>
      <c r="HW180" s="54"/>
      <c r="HX180" s="54"/>
      <c r="HY180" s="54"/>
      <c r="HZ180" s="54"/>
      <c r="IA180" s="54"/>
      <c r="IB180" s="54"/>
      <c r="IC180" s="54"/>
      <c r="ID180" s="54"/>
      <c r="IE180" s="54"/>
      <c r="IF180" s="54"/>
      <c r="IG180" s="54"/>
      <c r="IH180" s="54"/>
      <c r="II180" s="54"/>
    </row>
    <row r="181" spans="1:244" x14ac:dyDescent="0.3">
      <c r="A181" s="57" t="s">
        <v>414</v>
      </c>
      <c r="B181" s="55" t="s">
        <v>415</v>
      </c>
      <c r="C181" s="102">
        <f>+C182+C186+C187+C188+C189+C190</f>
        <v>0</v>
      </c>
      <c r="D181" s="102">
        <f t="shared" ref="D181:H181" si="64">+D182+D186+D187+D188+D189+D190</f>
        <v>97100030</v>
      </c>
      <c r="E181" s="102">
        <f t="shared" si="64"/>
        <v>95740050</v>
      </c>
      <c r="F181" s="102">
        <f t="shared" si="64"/>
        <v>67222920</v>
      </c>
      <c r="G181" s="102">
        <f t="shared" si="64"/>
        <v>61866689.349999994</v>
      </c>
      <c r="H181" s="102">
        <f t="shared" si="64"/>
        <v>11782806.079999998</v>
      </c>
      <c r="I181" s="54"/>
      <c r="J181" s="54"/>
      <c r="K181" s="54"/>
      <c r="L181" s="54"/>
      <c r="M181" s="54"/>
      <c r="N181" s="54"/>
      <c r="O181" s="54"/>
      <c r="P181" s="54"/>
      <c r="Q181" s="54"/>
      <c r="R181" s="54"/>
      <c r="S181" s="54"/>
      <c r="T181" s="54"/>
      <c r="U181" s="54"/>
      <c r="V181" s="54"/>
      <c r="W181" s="54"/>
      <c r="X181" s="54"/>
      <c r="Y181" s="54"/>
      <c r="Z181" s="54"/>
      <c r="AA181" s="54"/>
      <c r="AB181" s="54"/>
      <c r="AC181" s="54"/>
      <c r="AD181" s="54"/>
      <c r="AE181" s="54"/>
      <c r="AF181" s="54"/>
      <c r="AG181" s="54"/>
      <c r="AH181" s="54"/>
      <c r="AI181" s="54"/>
      <c r="AJ181" s="54"/>
      <c r="AK181" s="54"/>
      <c r="AL181" s="54"/>
      <c r="AM181" s="54"/>
      <c r="AN181" s="54"/>
      <c r="AO181" s="54"/>
      <c r="AP181" s="54"/>
      <c r="AQ181" s="54"/>
      <c r="AR181" s="54"/>
      <c r="AS181" s="54"/>
      <c r="AT181" s="54"/>
      <c r="AU181" s="54"/>
      <c r="AV181" s="54"/>
      <c r="AW181" s="54"/>
      <c r="AX181" s="54"/>
      <c r="AY181" s="54"/>
      <c r="AZ181" s="54"/>
      <c r="BA181" s="54"/>
      <c r="BB181" s="54"/>
      <c r="BC181" s="54"/>
      <c r="BD181" s="54"/>
      <c r="BE181" s="54"/>
      <c r="BF181" s="54"/>
      <c r="BG181" s="54"/>
      <c r="BH181" s="54"/>
      <c r="BI181" s="54"/>
      <c r="BJ181" s="54"/>
      <c r="BK181" s="54"/>
      <c r="BL181" s="54"/>
      <c r="BM181" s="54"/>
      <c r="BN181" s="54"/>
      <c r="BO181" s="54"/>
      <c r="BP181" s="54"/>
      <c r="BQ181" s="54"/>
      <c r="BR181" s="54"/>
      <c r="BS181" s="54"/>
      <c r="BT181" s="54"/>
      <c r="BU181" s="54"/>
      <c r="BV181" s="54"/>
      <c r="BW181" s="54"/>
      <c r="BX181" s="54"/>
      <c r="BY181" s="54"/>
      <c r="BZ181" s="54"/>
      <c r="CA181" s="54"/>
      <c r="CB181" s="54"/>
      <c r="CC181" s="54"/>
      <c r="CD181" s="54"/>
      <c r="CE181" s="54"/>
      <c r="CF181" s="54"/>
      <c r="CG181" s="54"/>
      <c r="CH181" s="54"/>
      <c r="CI181" s="54"/>
      <c r="CJ181" s="54"/>
      <c r="CK181" s="54"/>
      <c r="CL181" s="54"/>
      <c r="CM181" s="54"/>
      <c r="CN181" s="54"/>
      <c r="CO181" s="54"/>
      <c r="CP181" s="54"/>
      <c r="CQ181" s="54"/>
      <c r="CR181" s="54"/>
      <c r="CS181" s="54"/>
      <c r="CT181" s="54"/>
      <c r="CU181" s="54"/>
      <c r="CV181" s="54"/>
      <c r="CW181" s="54"/>
      <c r="CX181" s="54"/>
      <c r="CY181" s="54"/>
      <c r="CZ181" s="54"/>
      <c r="DA181" s="54"/>
      <c r="DB181" s="54"/>
      <c r="DC181" s="54"/>
      <c r="DD181" s="54"/>
      <c r="DE181" s="54"/>
      <c r="DF181" s="54"/>
      <c r="DG181" s="54"/>
      <c r="DH181" s="54"/>
      <c r="DI181" s="54"/>
      <c r="DJ181" s="54"/>
      <c r="DK181" s="54"/>
      <c r="DL181" s="54"/>
      <c r="DM181" s="54"/>
      <c r="DN181" s="54"/>
      <c r="DO181" s="54"/>
      <c r="DP181" s="54"/>
      <c r="DQ181" s="54"/>
      <c r="DR181" s="54"/>
      <c r="DS181" s="54"/>
      <c r="DT181" s="54"/>
      <c r="DU181" s="54"/>
      <c r="DV181" s="54"/>
      <c r="DW181" s="54"/>
      <c r="DX181" s="54"/>
      <c r="DY181" s="54"/>
      <c r="DZ181" s="54"/>
      <c r="EA181" s="54"/>
      <c r="EB181" s="54"/>
      <c r="EC181" s="54"/>
      <c r="ED181" s="54"/>
      <c r="EE181" s="54"/>
      <c r="EF181" s="54"/>
      <c r="EG181" s="54"/>
      <c r="EH181" s="54"/>
      <c r="EI181" s="54"/>
      <c r="EJ181" s="54"/>
      <c r="EK181" s="54"/>
      <c r="EL181" s="54"/>
      <c r="EM181" s="54"/>
      <c r="EN181" s="54"/>
      <c r="EO181" s="54"/>
      <c r="EP181" s="54"/>
      <c r="EQ181" s="54"/>
      <c r="ER181" s="54"/>
      <c r="ES181" s="54"/>
      <c r="ET181" s="54"/>
      <c r="EU181" s="54"/>
      <c r="EV181" s="54"/>
      <c r="EW181" s="54"/>
      <c r="EX181" s="54"/>
      <c r="EY181" s="54"/>
      <c r="EZ181" s="54"/>
      <c r="FA181" s="54"/>
      <c r="FB181" s="54"/>
      <c r="FC181" s="54"/>
      <c r="FD181" s="54"/>
      <c r="FE181" s="54"/>
      <c r="FF181" s="54"/>
      <c r="FG181" s="54"/>
      <c r="FH181" s="54"/>
      <c r="FI181" s="54"/>
      <c r="FJ181" s="54"/>
      <c r="FK181" s="54"/>
      <c r="FL181" s="54"/>
      <c r="FM181" s="54"/>
      <c r="FN181" s="54"/>
      <c r="FO181" s="54"/>
      <c r="FP181" s="54"/>
      <c r="FQ181" s="54"/>
      <c r="FR181" s="54"/>
      <c r="FS181" s="54"/>
      <c r="FT181" s="54"/>
      <c r="FU181" s="54"/>
      <c r="FV181" s="54"/>
      <c r="FW181" s="54"/>
      <c r="FX181" s="54"/>
      <c r="FY181" s="54"/>
      <c r="FZ181" s="54"/>
      <c r="GA181" s="54"/>
      <c r="GB181" s="54"/>
      <c r="GC181" s="54"/>
      <c r="GD181" s="54"/>
      <c r="GE181" s="54"/>
      <c r="GF181" s="54"/>
      <c r="GG181" s="54"/>
      <c r="GH181" s="54"/>
      <c r="GI181" s="54"/>
      <c r="GJ181" s="54"/>
      <c r="GK181" s="54"/>
      <c r="GL181" s="54"/>
      <c r="GM181" s="54"/>
      <c r="GN181" s="54"/>
      <c r="GO181" s="54"/>
      <c r="GP181" s="54"/>
      <c r="GQ181" s="54"/>
      <c r="GR181" s="54"/>
      <c r="GS181" s="54"/>
      <c r="GT181" s="54"/>
      <c r="GU181" s="54"/>
      <c r="GV181" s="54"/>
      <c r="GW181" s="54"/>
      <c r="GX181" s="54"/>
      <c r="GY181" s="54"/>
      <c r="GZ181" s="54"/>
      <c r="HA181" s="54"/>
      <c r="HB181" s="54"/>
      <c r="HC181" s="54"/>
      <c r="HD181" s="54"/>
      <c r="HE181" s="54"/>
      <c r="HF181" s="54"/>
      <c r="HG181" s="54"/>
      <c r="HH181" s="54"/>
      <c r="HI181" s="54"/>
      <c r="HJ181" s="54"/>
      <c r="HK181" s="54"/>
      <c r="HL181" s="54"/>
      <c r="HM181" s="54"/>
      <c r="HN181" s="54"/>
      <c r="HO181" s="54"/>
      <c r="HP181" s="54"/>
      <c r="HQ181" s="54"/>
      <c r="HR181" s="54"/>
      <c r="HS181" s="54"/>
      <c r="HT181" s="54"/>
      <c r="HU181" s="54"/>
      <c r="HV181" s="54"/>
      <c r="HW181" s="54"/>
      <c r="HX181" s="54"/>
      <c r="HY181" s="54"/>
      <c r="HZ181" s="54"/>
      <c r="IA181" s="54"/>
      <c r="IB181" s="54"/>
      <c r="IC181" s="54"/>
      <c r="ID181" s="54"/>
      <c r="IE181" s="54"/>
      <c r="IF181" s="54"/>
      <c r="IG181" s="54"/>
      <c r="IH181" s="54"/>
      <c r="II181" s="54"/>
    </row>
    <row r="182" spans="1:244" ht="16.5" customHeight="1" x14ac:dyDescent="0.3">
      <c r="A182" s="57"/>
      <c r="B182" s="76" t="s">
        <v>512</v>
      </c>
      <c r="C182" s="103">
        <f>C183+C184+C185</f>
        <v>0</v>
      </c>
      <c r="D182" s="103">
        <v>93120000</v>
      </c>
      <c r="E182" s="103">
        <v>91606380</v>
      </c>
      <c r="F182" s="103">
        <v>64028220</v>
      </c>
      <c r="G182" s="103">
        <f t="shared" ref="G182:H182" si="65">G183+G184+G185</f>
        <v>59458276.349999994</v>
      </c>
      <c r="H182" s="103">
        <f t="shared" si="65"/>
        <v>11281903.579999998</v>
      </c>
      <c r="I182" s="54"/>
      <c r="J182" s="54"/>
      <c r="K182" s="54"/>
      <c r="L182" s="54"/>
      <c r="M182" s="54"/>
      <c r="N182" s="54"/>
      <c r="O182" s="54"/>
      <c r="P182" s="54"/>
      <c r="Q182" s="54"/>
      <c r="R182" s="54"/>
      <c r="S182" s="54"/>
      <c r="T182" s="54"/>
      <c r="U182" s="54"/>
      <c r="V182" s="54"/>
      <c r="W182" s="54"/>
      <c r="X182" s="54"/>
      <c r="Y182" s="54"/>
      <c r="Z182" s="54"/>
      <c r="AA182" s="54"/>
      <c r="AB182" s="54"/>
      <c r="AC182" s="54"/>
      <c r="AD182" s="54"/>
      <c r="AE182" s="54"/>
      <c r="AF182" s="54"/>
      <c r="AG182" s="54"/>
      <c r="AH182" s="54"/>
      <c r="AI182" s="54"/>
      <c r="AJ182" s="54"/>
      <c r="AK182" s="54"/>
      <c r="AL182" s="54"/>
      <c r="AM182" s="54"/>
      <c r="AN182" s="54"/>
      <c r="AO182" s="54"/>
      <c r="AP182" s="54"/>
      <c r="AQ182" s="54"/>
      <c r="AR182" s="54"/>
      <c r="AS182" s="54"/>
      <c r="AT182" s="54"/>
      <c r="AU182" s="54"/>
      <c r="AV182" s="54"/>
      <c r="AW182" s="54"/>
      <c r="AX182" s="54"/>
      <c r="AY182" s="54"/>
      <c r="AZ182" s="54"/>
      <c r="BA182" s="54"/>
      <c r="BB182" s="54"/>
      <c r="BC182" s="54"/>
      <c r="BD182" s="54"/>
      <c r="BE182" s="54"/>
      <c r="BF182" s="54"/>
      <c r="BG182" s="54"/>
      <c r="BH182" s="54"/>
      <c r="BI182" s="54"/>
      <c r="BJ182" s="54"/>
      <c r="BK182" s="54"/>
      <c r="BL182" s="54"/>
      <c r="BM182" s="54"/>
      <c r="BN182" s="54"/>
      <c r="BO182" s="54"/>
      <c r="BP182" s="54"/>
      <c r="BQ182" s="54"/>
      <c r="BR182" s="54"/>
      <c r="BS182" s="54"/>
      <c r="BT182" s="54"/>
      <c r="BU182" s="54"/>
      <c r="BV182" s="54"/>
      <c r="BW182" s="54"/>
      <c r="BX182" s="54"/>
      <c r="BY182" s="54"/>
      <c r="BZ182" s="54"/>
      <c r="CA182" s="54"/>
      <c r="CB182" s="54"/>
      <c r="CC182" s="54"/>
      <c r="CD182" s="54"/>
      <c r="CE182" s="54"/>
      <c r="CF182" s="54"/>
      <c r="CG182" s="54"/>
      <c r="CH182" s="54"/>
      <c r="CI182" s="54"/>
      <c r="CJ182" s="54"/>
      <c r="CK182" s="54"/>
      <c r="CL182" s="54"/>
      <c r="CM182" s="54"/>
      <c r="CN182" s="54"/>
      <c r="CO182" s="54"/>
      <c r="CP182" s="54"/>
      <c r="CQ182" s="54"/>
      <c r="CR182" s="54"/>
      <c r="CS182" s="54"/>
      <c r="CT182" s="54"/>
      <c r="CU182" s="54"/>
      <c r="CV182" s="54"/>
      <c r="CW182" s="54"/>
      <c r="CX182" s="54"/>
      <c r="CY182" s="54"/>
      <c r="CZ182" s="54"/>
      <c r="DA182" s="54"/>
      <c r="DB182" s="54"/>
      <c r="DC182" s="54"/>
      <c r="DD182" s="54"/>
      <c r="DE182" s="54"/>
      <c r="DF182" s="54"/>
      <c r="DG182" s="54"/>
      <c r="DH182" s="54"/>
      <c r="DI182" s="54"/>
      <c r="DJ182" s="54"/>
      <c r="DK182" s="54"/>
      <c r="DL182" s="54"/>
      <c r="DM182" s="54"/>
      <c r="DN182" s="54"/>
      <c r="DO182" s="54"/>
      <c r="DP182" s="54"/>
      <c r="DQ182" s="54"/>
      <c r="DR182" s="54"/>
      <c r="DS182" s="54"/>
      <c r="DT182" s="54"/>
      <c r="DU182" s="54"/>
      <c r="DV182" s="54"/>
      <c r="DW182" s="54"/>
      <c r="DX182" s="54"/>
      <c r="DY182" s="54"/>
      <c r="DZ182" s="54"/>
      <c r="EA182" s="54"/>
      <c r="EB182" s="54"/>
      <c r="EC182" s="54"/>
      <c r="ED182" s="54"/>
      <c r="EE182" s="54"/>
      <c r="EF182" s="54"/>
      <c r="EG182" s="54"/>
      <c r="EH182" s="54"/>
      <c r="EI182" s="54"/>
      <c r="EJ182" s="54"/>
      <c r="EK182" s="54"/>
      <c r="EL182" s="54"/>
      <c r="EM182" s="54"/>
      <c r="EN182" s="54"/>
      <c r="EO182" s="54"/>
      <c r="EP182" s="54"/>
      <c r="EQ182" s="54"/>
      <c r="ER182" s="54"/>
      <c r="ES182" s="54"/>
      <c r="ET182" s="54"/>
      <c r="EU182" s="54"/>
      <c r="EV182" s="54"/>
      <c r="EW182" s="54"/>
      <c r="EX182" s="54"/>
      <c r="EY182" s="54"/>
      <c r="EZ182" s="54"/>
      <c r="FA182" s="54"/>
      <c r="FB182" s="54"/>
      <c r="FC182" s="54"/>
      <c r="FD182" s="54"/>
      <c r="FE182" s="54"/>
      <c r="FF182" s="54"/>
      <c r="FG182" s="54"/>
      <c r="FH182" s="54"/>
      <c r="FI182" s="54"/>
      <c r="FJ182" s="54"/>
      <c r="FK182" s="54"/>
      <c r="FL182" s="54"/>
      <c r="FM182" s="54"/>
      <c r="FN182" s="54"/>
      <c r="FO182" s="54"/>
      <c r="FP182" s="54"/>
      <c r="FQ182" s="54"/>
      <c r="FR182" s="54"/>
      <c r="FS182" s="54"/>
      <c r="FT182" s="54"/>
      <c r="FU182" s="54"/>
      <c r="FV182" s="54"/>
      <c r="FW182" s="54"/>
      <c r="FX182" s="54"/>
      <c r="FY182" s="54"/>
      <c r="FZ182" s="54"/>
      <c r="GA182" s="54"/>
      <c r="GB182" s="54"/>
      <c r="GC182" s="54"/>
      <c r="GD182" s="54"/>
      <c r="GE182" s="54"/>
      <c r="GF182" s="54"/>
      <c r="GG182" s="54"/>
      <c r="GH182" s="54"/>
      <c r="GI182" s="54"/>
      <c r="GJ182" s="54"/>
      <c r="GK182" s="54"/>
      <c r="GL182" s="54"/>
      <c r="GM182" s="54"/>
      <c r="GN182" s="54"/>
      <c r="GO182" s="54"/>
      <c r="GP182" s="54"/>
      <c r="GQ182" s="54"/>
      <c r="GR182" s="54"/>
      <c r="GS182" s="54"/>
      <c r="GT182" s="54"/>
      <c r="GU182" s="54"/>
      <c r="GV182" s="54"/>
      <c r="GW182" s="54"/>
      <c r="GX182" s="54"/>
      <c r="GY182" s="54"/>
      <c r="GZ182" s="54"/>
      <c r="HA182" s="54"/>
      <c r="HB182" s="54"/>
      <c r="HC182" s="54"/>
      <c r="HD182" s="54"/>
      <c r="HE182" s="54"/>
      <c r="HF182" s="54"/>
      <c r="HG182" s="54"/>
      <c r="HH182" s="54"/>
      <c r="HI182" s="54"/>
      <c r="HJ182" s="54"/>
      <c r="HK182" s="54"/>
      <c r="HL182" s="54"/>
      <c r="HM182" s="54"/>
      <c r="HN182" s="54"/>
      <c r="HO182" s="54"/>
      <c r="HP182" s="54"/>
      <c r="HQ182" s="54"/>
      <c r="HR182" s="54"/>
      <c r="HS182" s="54"/>
      <c r="HT182" s="54"/>
      <c r="HU182" s="54"/>
      <c r="HV182" s="54"/>
      <c r="HW182" s="54"/>
      <c r="HX182" s="54"/>
      <c r="HY182" s="54"/>
      <c r="HZ182" s="54"/>
      <c r="IA182" s="54"/>
      <c r="IB182" s="54"/>
      <c r="IC182" s="54"/>
      <c r="ID182" s="54"/>
      <c r="IE182" s="54"/>
      <c r="IF182" s="54"/>
      <c r="IG182" s="54"/>
      <c r="IH182" s="54"/>
      <c r="II182" s="54"/>
      <c r="IJ182" s="54"/>
    </row>
    <row r="183" spans="1:244" ht="16.5" customHeight="1" x14ac:dyDescent="0.3">
      <c r="A183" s="57"/>
      <c r="B183" s="130" t="s">
        <v>417</v>
      </c>
      <c r="C183" s="103"/>
      <c r="D183" s="53"/>
      <c r="E183" s="53"/>
      <c r="F183" s="53"/>
      <c r="G183" s="129">
        <v>30467166.149999999</v>
      </c>
      <c r="H183" s="80">
        <f>G183-[2]cheltuieli!$G$183</f>
        <v>4504829.1499999985</v>
      </c>
      <c r="I183" s="54"/>
      <c r="J183" s="54"/>
      <c r="K183" s="54"/>
      <c r="L183" s="54"/>
      <c r="M183" s="54"/>
      <c r="N183" s="54"/>
      <c r="O183" s="54"/>
      <c r="P183" s="54"/>
      <c r="Q183" s="54"/>
      <c r="R183" s="54"/>
      <c r="S183" s="54"/>
      <c r="T183" s="54"/>
      <c r="U183" s="54"/>
      <c r="V183" s="54"/>
      <c r="W183" s="54"/>
      <c r="X183" s="54"/>
      <c r="Y183" s="54"/>
      <c r="Z183" s="54"/>
      <c r="AA183" s="54"/>
      <c r="AB183" s="54"/>
      <c r="AC183" s="54"/>
      <c r="AD183" s="54"/>
      <c r="AE183" s="54"/>
      <c r="AF183" s="54"/>
      <c r="AG183" s="54"/>
      <c r="AH183" s="54"/>
      <c r="AI183" s="54"/>
      <c r="AJ183" s="54"/>
      <c r="AK183" s="54"/>
      <c r="AL183" s="54"/>
      <c r="AM183" s="54"/>
      <c r="AN183" s="54"/>
      <c r="AO183" s="54"/>
      <c r="AP183" s="54"/>
      <c r="AQ183" s="54"/>
      <c r="AR183" s="54"/>
      <c r="AS183" s="54"/>
      <c r="AT183" s="54"/>
      <c r="AU183" s="54"/>
      <c r="AV183" s="54"/>
      <c r="AW183" s="54"/>
      <c r="AX183" s="54"/>
      <c r="AY183" s="54"/>
      <c r="AZ183" s="54"/>
      <c r="BA183" s="54"/>
      <c r="BB183" s="54"/>
      <c r="BC183" s="54"/>
      <c r="BD183" s="54"/>
      <c r="BE183" s="54"/>
      <c r="BF183" s="54"/>
      <c r="BG183" s="54"/>
      <c r="BH183" s="54"/>
      <c r="BI183" s="54"/>
      <c r="BJ183" s="54"/>
      <c r="BK183" s="54"/>
      <c r="BL183" s="54"/>
      <c r="BM183" s="54"/>
      <c r="BN183" s="54"/>
      <c r="BO183" s="54"/>
      <c r="BP183" s="54"/>
      <c r="BQ183" s="54"/>
      <c r="BR183" s="54"/>
      <c r="BS183" s="54"/>
      <c r="BT183" s="54"/>
      <c r="BU183" s="54"/>
      <c r="BV183" s="54"/>
      <c r="BW183" s="54"/>
      <c r="BX183" s="54"/>
      <c r="BY183" s="54"/>
      <c r="BZ183" s="54"/>
      <c r="CA183" s="54"/>
      <c r="CB183" s="54"/>
      <c r="CC183" s="54"/>
      <c r="CD183" s="54"/>
      <c r="CE183" s="54"/>
      <c r="CF183" s="54"/>
      <c r="CG183" s="54"/>
      <c r="CH183" s="54"/>
      <c r="CI183" s="54"/>
      <c r="CJ183" s="54"/>
      <c r="CK183" s="54"/>
      <c r="CL183" s="54"/>
      <c r="CM183" s="54"/>
      <c r="CN183" s="54"/>
      <c r="CO183" s="54"/>
      <c r="CP183" s="54"/>
      <c r="CQ183" s="54"/>
      <c r="CR183" s="54"/>
      <c r="CS183" s="54"/>
      <c r="CT183" s="54"/>
      <c r="CU183" s="54"/>
      <c r="CV183" s="54"/>
      <c r="CW183" s="54"/>
      <c r="CX183" s="54"/>
      <c r="CY183" s="54"/>
      <c r="CZ183" s="54"/>
      <c r="DA183" s="54"/>
      <c r="DB183" s="54"/>
      <c r="DC183" s="54"/>
      <c r="DD183" s="54"/>
      <c r="DE183" s="54"/>
      <c r="DF183" s="54"/>
      <c r="DG183" s="54"/>
      <c r="DH183" s="54"/>
      <c r="DI183" s="54"/>
      <c r="DJ183" s="54"/>
      <c r="DK183" s="54"/>
      <c r="DL183" s="54"/>
      <c r="DM183" s="54"/>
      <c r="DN183" s="54"/>
      <c r="DO183" s="54"/>
      <c r="DP183" s="54"/>
      <c r="DQ183" s="54"/>
      <c r="DR183" s="54"/>
      <c r="DS183" s="54"/>
      <c r="DT183" s="54"/>
      <c r="DU183" s="54"/>
      <c r="DV183" s="54"/>
      <c r="DW183" s="54"/>
      <c r="DX183" s="54"/>
      <c r="DY183" s="54"/>
      <c r="DZ183" s="54"/>
      <c r="EA183" s="54"/>
      <c r="EB183" s="54"/>
      <c r="EC183" s="54"/>
      <c r="ED183" s="54"/>
      <c r="EE183" s="54"/>
      <c r="EF183" s="54"/>
      <c r="EG183" s="54"/>
      <c r="EH183" s="54"/>
      <c r="EI183" s="54"/>
      <c r="EJ183" s="54"/>
      <c r="EK183" s="54"/>
      <c r="EL183" s="54"/>
      <c r="EM183" s="54"/>
      <c r="EN183" s="54"/>
      <c r="EO183" s="54"/>
      <c r="EP183" s="54"/>
      <c r="EQ183" s="54"/>
      <c r="ER183" s="54"/>
      <c r="ES183" s="54"/>
      <c r="ET183" s="54"/>
      <c r="EU183" s="54"/>
      <c r="EV183" s="54"/>
      <c r="EW183" s="54"/>
      <c r="EX183" s="54"/>
      <c r="EY183" s="54"/>
      <c r="EZ183" s="54"/>
      <c r="FA183" s="54"/>
      <c r="FB183" s="54"/>
      <c r="FC183" s="54"/>
      <c r="FD183" s="54"/>
      <c r="FE183" s="54"/>
      <c r="FF183" s="54"/>
      <c r="FG183" s="54"/>
      <c r="FH183" s="54"/>
      <c r="FI183" s="54"/>
      <c r="FJ183" s="54"/>
      <c r="FK183" s="54"/>
      <c r="FL183" s="54"/>
      <c r="FM183" s="54"/>
      <c r="FN183" s="54"/>
      <c r="FO183" s="54"/>
      <c r="FP183" s="54"/>
      <c r="FQ183" s="54"/>
      <c r="FR183" s="54"/>
      <c r="FS183" s="54"/>
      <c r="FT183" s="54"/>
      <c r="FU183" s="54"/>
      <c r="FV183" s="54"/>
      <c r="FW183" s="54"/>
      <c r="FX183" s="54"/>
      <c r="FY183" s="54"/>
      <c r="FZ183" s="54"/>
      <c r="GA183" s="54"/>
      <c r="GB183" s="54"/>
      <c r="GC183" s="54"/>
      <c r="GD183" s="54"/>
      <c r="GE183" s="54"/>
      <c r="GF183" s="54"/>
      <c r="GG183" s="54"/>
      <c r="GH183" s="54"/>
      <c r="GI183" s="54"/>
      <c r="GJ183" s="54"/>
      <c r="GK183" s="54"/>
      <c r="GL183" s="54"/>
      <c r="GM183" s="54"/>
      <c r="GN183" s="54"/>
      <c r="GO183" s="54"/>
      <c r="GP183" s="54"/>
      <c r="GQ183" s="54"/>
      <c r="GR183" s="54"/>
      <c r="GS183" s="54"/>
      <c r="GT183" s="54"/>
      <c r="GU183" s="54"/>
      <c r="GV183" s="54"/>
      <c r="GW183" s="54"/>
      <c r="GX183" s="54"/>
      <c r="GY183" s="54"/>
      <c r="GZ183" s="54"/>
      <c r="HA183" s="54"/>
      <c r="HB183" s="54"/>
      <c r="HC183" s="54"/>
      <c r="HD183" s="54"/>
      <c r="HE183" s="54"/>
      <c r="HF183" s="54"/>
      <c r="HG183" s="54"/>
      <c r="HH183" s="54"/>
      <c r="HI183" s="54"/>
      <c r="HJ183" s="54"/>
      <c r="HK183" s="54"/>
      <c r="HL183" s="54"/>
      <c r="HM183" s="54"/>
      <c r="HN183" s="54"/>
      <c r="HO183" s="54"/>
      <c r="HP183" s="54"/>
      <c r="HQ183" s="54"/>
      <c r="HR183" s="54"/>
      <c r="HS183" s="54"/>
      <c r="HT183" s="54"/>
      <c r="HU183" s="54"/>
      <c r="HV183" s="54"/>
      <c r="HW183" s="54"/>
      <c r="HX183" s="54"/>
      <c r="HY183" s="54"/>
      <c r="HZ183" s="54"/>
      <c r="IA183" s="54"/>
      <c r="IB183" s="54"/>
      <c r="IC183" s="54"/>
      <c r="ID183" s="54"/>
      <c r="IE183" s="54"/>
      <c r="IF183" s="54"/>
      <c r="IG183" s="54"/>
      <c r="IH183" s="54"/>
      <c r="II183" s="54"/>
      <c r="IJ183" s="54"/>
    </row>
    <row r="184" spans="1:244" x14ac:dyDescent="0.3">
      <c r="A184" s="57"/>
      <c r="B184" s="101" t="s">
        <v>418</v>
      </c>
      <c r="C184" s="103"/>
      <c r="D184" s="53"/>
      <c r="E184" s="53"/>
      <c r="F184" s="53"/>
      <c r="G184" s="129">
        <v>28991110.199999999</v>
      </c>
      <c r="H184" s="80">
        <f>G184-[2]cheltuieli!$G$184</f>
        <v>6777074.4299999997</v>
      </c>
      <c r="I184" s="54"/>
      <c r="J184" s="54"/>
      <c r="K184" s="54"/>
      <c r="L184" s="54"/>
      <c r="M184" s="54"/>
      <c r="N184" s="54"/>
      <c r="O184" s="54"/>
      <c r="P184" s="54"/>
      <c r="Q184" s="54"/>
      <c r="R184" s="54"/>
      <c r="S184" s="54"/>
      <c r="T184" s="54"/>
      <c r="U184" s="54"/>
      <c r="V184" s="54"/>
      <c r="W184" s="54"/>
      <c r="X184" s="54"/>
      <c r="Y184" s="54"/>
      <c r="Z184" s="54"/>
      <c r="AA184" s="54"/>
      <c r="AB184" s="54"/>
      <c r="AC184" s="54"/>
      <c r="AD184" s="54"/>
      <c r="AE184" s="54"/>
      <c r="AF184" s="54"/>
      <c r="AG184" s="54"/>
      <c r="AH184" s="54"/>
      <c r="AI184" s="54"/>
      <c r="AJ184" s="54"/>
      <c r="AK184" s="54"/>
      <c r="AL184" s="54"/>
      <c r="AM184" s="54"/>
      <c r="AN184" s="54"/>
      <c r="AO184" s="54"/>
      <c r="AP184" s="54"/>
      <c r="AQ184" s="54"/>
      <c r="AR184" s="54"/>
      <c r="AS184" s="54"/>
      <c r="AT184" s="54"/>
      <c r="AU184" s="54"/>
      <c r="AV184" s="54"/>
      <c r="AW184" s="54"/>
      <c r="AX184" s="54"/>
      <c r="AY184" s="54"/>
      <c r="AZ184" s="54"/>
      <c r="BA184" s="54"/>
      <c r="BB184" s="54"/>
      <c r="BC184" s="54"/>
      <c r="BD184" s="54"/>
      <c r="BE184" s="54"/>
      <c r="BF184" s="54"/>
      <c r="BG184" s="54"/>
      <c r="BH184" s="54"/>
      <c r="BI184" s="54"/>
      <c r="BJ184" s="54"/>
      <c r="BK184" s="54"/>
      <c r="BL184" s="54"/>
      <c r="BM184" s="54"/>
      <c r="BN184" s="54"/>
      <c r="BO184" s="54"/>
      <c r="BP184" s="54"/>
      <c r="BQ184" s="54"/>
      <c r="BR184" s="54"/>
      <c r="BS184" s="54"/>
      <c r="BT184" s="54"/>
      <c r="BU184" s="54"/>
      <c r="BV184" s="54"/>
      <c r="BW184" s="54"/>
      <c r="BX184" s="54"/>
      <c r="BY184" s="54"/>
      <c r="BZ184" s="54"/>
      <c r="CA184" s="54"/>
      <c r="CB184" s="54"/>
      <c r="CC184" s="54"/>
      <c r="CD184" s="54"/>
      <c r="CE184" s="54"/>
      <c r="CF184" s="54"/>
      <c r="CG184" s="54"/>
      <c r="CH184" s="54"/>
      <c r="CI184" s="54"/>
      <c r="CJ184" s="54"/>
      <c r="CK184" s="54"/>
      <c r="CL184" s="54"/>
      <c r="CM184" s="54"/>
      <c r="CN184" s="54"/>
      <c r="CO184" s="54"/>
      <c r="CP184" s="54"/>
      <c r="CQ184" s="54"/>
      <c r="CR184" s="54"/>
      <c r="CS184" s="54"/>
      <c r="CT184" s="54"/>
      <c r="CU184" s="54"/>
      <c r="CV184" s="54"/>
      <c r="CW184" s="54"/>
      <c r="CX184" s="54"/>
      <c r="CY184" s="54"/>
      <c r="CZ184" s="54"/>
      <c r="DA184" s="54"/>
      <c r="DB184" s="54"/>
      <c r="DC184" s="54"/>
      <c r="DD184" s="54"/>
      <c r="DE184" s="54"/>
      <c r="DF184" s="54"/>
      <c r="DG184" s="54"/>
      <c r="DH184" s="54"/>
      <c r="DI184" s="54"/>
      <c r="DJ184" s="54"/>
      <c r="DK184" s="54"/>
      <c r="DL184" s="54"/>
      <c r="DM184" s="54"/>
      <c r="DN184" s="54"/>
      <c r="DO184" s="54"/>
      <c r="DP184" s="54"/>
      <c r="DQ184" s="54"/>
      <c r="DR184" s="54"/>
      <c r="DS184" s="54"/>
      <c r="DT184" s="54"/>
      <c r="DU184" s="54"/>
      <c r="DV184" s="54"/>
      <c r="DW184" s="54"/>
      <c r="DX184" s="54"/>
      <c r="DY184" s="54"/>
      <c r="DZ184" s="54"/>
      <c r="EA184" s="54"/>
      <c r="EB184" s="54"/>
      <c r="EC184" s="54"/>
      <c r="ED184" s="54"/>
      <c r="EE184" s="54"/>
      <c r="EF184" s="54"/>
      <c r="EG184" s="54"/>
      <c r="EH184" s="54"/>
      <c r="EI184" s="54"/>
      <c r="EJ184" s="54"/>
      <c r="EK184" s="54"/>
      <c r="EL184" s="54"/>
      <c r="EM184" s="54"/>
      <c r="EN184" s="54"/>
      <c r="EO184" s="54"/>
      <c r="EP184" s="54"/>
      <c r="EQ184" s="54"/>
      <c r="ER184" s="54"/>
      <c r="ES184" s="54"/>
      <c r="ET184" s="54"/>
      <c r="EU184" s="54"/>
      <c r="EV184" s="54"/>
      <c r="EW184" s="54"/>
      <c r="EX184" s="54"/>
      <c r="EY184" s="54"/>
      <c r="EZ184" s="54"/>
      <c r="FA184" s="54"/>
      <c r="FB184" s="54"/>
      <c r="FC184" s="54"/>
      <c r="FD184" s="54"/>
      <c r="FE184" s="54"/>
      <c r="FF184" s="54"/>
      <c r="FG184" s="54"/>
      <c r="FH184" s="54"/>
      <c r="FI184" s="54"/>
      <c r="FJ184" s="54"/>
      <c r="FK184" s="54"/>
      <c r="FL184" s="54"/>
      <c r="FM184" s="54"/>
      <c r="FN184" s="54"/>
      <c r="FO184" s="54"/>
      <c r="FP184" s="54"/>
      <c r="FQ184" s="54"/>
      <c r="FR184" s="54"/>
      <c r="FS184" s="54"/>
      <c r="FT184" s="54"/>
      <c r="FU184" s="54"/>
      <c r="FV184" s="54"/>
      <c r="FW184" s="54"/>
      <c r="FX184" s="54"/>
      <c r="FY184" s="54"/>
      <c r="FZ184" s="54"/>
      <c r="GA184" s="54"/>
      <c r="GB184" s="54"/>
      <c r="GC184" s="54"/>
      <c r="GD184" s="54"/>
      <c r="GE184" s="54"/>
      <c r="GF184" s="54"/>
      <c r="GG184" s="54"/>
      <c r="GH184" s="54"/>
      <c r="GI184" s="54"/>
      <c r="GJ184" s="54"/>
      <c r="GK184" s="54"/>
      <c r="GL184" s="54"/>
      <c r="GM184" s="54"/>
      <c r="GN184" s="54"/>
      <c r="GO184" s="54"/>
      <c r="GP184" s="54"/>
      <c r="GQ184" s="54"/>
      <c r="GR184" s="54"/>
      <c r="GS184" s="54"/>
      <c r="GT184" s="54"/>
      <c r="GU184" s="54"/>
      <c r="GV184" s="54"/>
      <c r="GW184" s="54"/>
      <c r="GX184" s="54"/>
      <c r="GY184" s="54"/>
      <c r="GZ184" s="54"/>
      <c r="HA184" s="54"/>
      <c r="HB184" s="54"/>
      <c r="HC184" s="54"/>
      <c r="HD184" s="54"/>
      <c r="HE184" s="54"/>
      <c r="HF184" s="54"/>
      <c r="HG184" s="54"/>
      <c r="HH184" s="54"/>
      <c r="HI184" s="54"/>
      <c r="HJ184" s="54"/>
      <c r="HK184" s="54"/>
      <c r="HL184" s="54"/>
      <c r="HM184" s="54"/>
      <c r="HN184" s="54"/>
      <c r="HO184" s="54"/>
      <c r="HP184" s="54"/>
      <c r="HQ184" s="54"/>
      <c r="HR184" s="54"/>
      <c r="HS184" s="54"/>
      <c r="HT184" s="54"/>
      <c r="HU184" s="54"/>
      <c r="HV184" s="54"/>
      <c r="HW184" s="54"/>
      <c r="HX184" s="54"/>
      <c r="HY184" s="54"/>
      <c r="HZ184" s="54"/>
      <c r="IA184" s="54"/>
      <c r="IB184" s="54"/>
      <c r="IC184" s="54"/>
      <c r="ID184" s="54"/>
      <c r="IE184" s="54"/>
      <c r="IF184" s="54"/>
      <c r="IG184" s="54"/>
      <c r="IH184" s="54"/>
      <c r="II184" s="54"/>
      <c r="IJ184" s="54"/>
    </row>
    <row r="185" spans="1:244" x14ac:dyDescent="0.3">
      <c r="A185" s="57"/>
      <c r="B185" s="101" t="s">
        <v>511</v>
      </c>
      <c r="C185" s="103"/>
      <c r="D185" s="53"/>
      <c r="E185" s="53"/>
      <c r="F185" s="53"/>
      <c r="G185" s="129">
        <v>0</v>
      </c>
      <c r="H185" s="80">
        <f>G185-[2]cheltuieli!$G$179</f>
        <v>0</v>
      </c>
      <c r="I185" s="54"/>
      <c r="J185" s="54"/>
      <c r="K185" s="54"/>
      <c r="L185" s="54"/>
      <c r="M185" s="54"/>
      <c r="N185" s="54"/>
      <c r="O185" s="54"/>
      <c r="P185" s="54"/>
      <c r="Q185" s="54"/>
      <c r="R185" s="54"/>
      <c r="S185" s="54"/>
      <c r="T185" s="54"/>
      <c r="U185" s="54"/>
      <c r="V185" s="54"/>
      <c r="W185" s="54"/>
      <c r="X185" s="54"/>
      <c r="Y185" s="54"/>
      <c r="Z185" s="54"/>
      <c r="AA185" s="54"/>
      <c r="AB185" s="54"/>
      <c r="AC185" s="54"/>
      <c r="AD185" s="54"/>
      <c r="AE185" s="54"/>
      <c r="AF185" s="54"/>
      <c r="AG185" s="54"/>
      <c r="AH185" s="54"/>
      <c r="AI185" s="54"/>
      <c r="AJ185" s="54"/>
      <c r="AK185" s="54"/>
      <c r="AL185" s="54"/>
      <c r="AM185" s="54"/>
      <c r="AN185" s="54"/>
      <c r="AO185" s="54"/>
      <c r="AP185" s="54"/>
      <c r="AQ185" s="54"/>
      <c r="AR185" s="54"/>
      <c r="AS185" s="54"/>
      <c r="AT185" s="54"/>
      <c r="AU185" s="54"/>
      <c r="AV185" s="54"/>
      <c r="AW185" s="54"/>
      <c r="AX185" s="54"/>
      <c r="AY185" s="54"/>
      <c r="AZ185" s="54"/>
      <c r="BA185" s="54"/>
      <c r="BB185" s="54"/>
      <c r="BC185" s="54"/>
      <c r="BD185" s="54"/>
      <c r="BE185" s="54"/>
      <c r="BF185" s="54"/>
      <c r="BG185" s="54"/>
      <c r="BH185" s="54"/>
      <c r="BI185" s="54"/>
      <c r="BJ185" s="54"/>
      <c r="BK185" s="54"/>
      <c r="BL185" s="54"/>
      <c r="BM185" s="54"/>
      <c r="BN185" s="54"/>
      <c r="BO185" s="54"/>
      <c r="BP185" s="54"/>
      <c r="BQ185" s="54"/>
      <c r="BR185" s="54"/>
      <c r="BS185" s="54"/>
      <c r="BT185" s="54"/>
      <c r="BU185" s="54"/>
      <c r="BV185" s="54"/>
      <c r="BW185" s="54"/>
      <c r="BX185" s="54"/>
      <c r="BY185" s="54"/>
      <c r="BZ185" s="54"/>
      <c r="CA185" s="54"/>
      <c r="CB185" s="54"/>
      <c r="CC185" s="54"/>
      <c r="CD185" s="54"/>
      <c r="CE185" s="54"/>
      <c r="CF185" s="54"/>
      <c r="CG185" s="54"/>
      <c r="CH185" s="54"/>
      <c r="CI185" s="54"/>
      <c r="CJ185" s="54"/>
      <c r="CK185" s="54"/>
      <c r="CL185" s="54"/>
      <c r="CM185" s="54"/>
      <c r="CN185" s="54"/>
      <c r="CO185" s="54"/>
      <c r="CP185" s="54"/>
      <c r="CQ185" s="54"/>
      <c r="CR185" s="54"/>
      <c r="CS185" s="54"/>
      <c r="CT185" s="54"/>
      <c r="CU185" s="54"/>
      <c r="CV185" s="54"/>
      <c r="CW185" s="54"/>
      <c r="CX185" s="54"/>
      <c r="CY185" s="54"/>
      <c r="CZ185" s="54"/>
      <c r="DA185" s="54"/>
      <c r="DB185" s="54"/>
      <c r="DC185" s="54"/>
      <c r="DD185" s="54"/>
      <c r="DE185" s="54"/>
      <c r="DF185" s="54"/>
      <c r="DG185" s="54"/>
      <c r="DH185" s="54"/>
      <c r="DI185" s="54"/>
      <c r="DJ185" s="54"/>
      <c r="DK185" s="54"/>
      <c r="DL185" s="54"/>
      <c r="DM185" s="54"/>
      <c r="DN185" s="54"/>
      <c r="DO185" s="54"/>
      <c r="DP185" s="54"/>
      <c r="DQ185" s="54"/>
      <c r="DR185" s="54"/>
      <c r="DS185" s="54"/>
      <c r="DT185" s="54"/>
      <c r="DU185" s="54"/>
      <c r="DV185" s="54"/>
      <c r="DW185" s="54"/>
      <c r="DX185" s="54"/>
      <c r="DY185" s="54"/>
      <c r="DZ185" s="54"/>
      <c r="EA185" s="54"/>
      <c r="EB185" s="54"/>
      <c r="EC185" s="54"/>
      <c r="ED185" s="54"/>
      <c r="EE185" s="54"/>
      <c r="EF185" s="54"/>
      <c r="EG185" s="54"/>
      <c r="EH185" s="54"/>
      <c r="EI185" s="54"/>
      <c r="EJ185" s="54"/>
      <c r="EK185" s="54"/>
      <c r="EL185" s="54"/>
      <c r="EM185" s="54"/>
      <c r="EN185" s="54"/>
      <c r="EO185" s="54"/>
      <c r="EP185" s="54"/>
      <c r="EQ185" s="54"/>
      <c r="ER185" s="54"/>
      <c r="ES185" s="54"/>
      <c r="ET185" s="54"/>
      <c r="EU185" s="54"/>
      <c r="EV185" s="54"/>
      <c r="EW185" s="54"/>
      <c r="EX185" s="54"/>
      <c r="EY185" s="54"/>
      <c r="EZ185" s="54"/>
      <c r="FA185" s="54"/>
      <c r="FB185" s="54"/>
      <c r="FC185" s="54"/>
      <c r="FD185" s="54"/>
      <c r="FE185" s="54"/>
      <c r="FF185" s="54"/>
      <c r="FG185" s="54"/>
      <c r="FH185" s="54"/>
      <c r="FI185" s="54"/>
      <c r="FJ185" s="54"/>
      <c r="FK185" s="54"/>
      <c r="FL185" s="54"/>
      <c r="FM185" s="54"/>
      <c r="FN185" s="54"/>
      <c r="FO185" s="54"/>
      <c r="FP185" s="54"/>
      <c r="FQ185" s="54"/>
      <c r="FR185" s="54"/>
      <c r="FS185" s="54"/>
      <c r="FT185" s="54"/>
      <c r="FU185" s="54"/>
      <c r="FV185" s="54"/>
      <c r="FW185" s="54"/>
      <c r="FX185" s="54"/>
      <c r="FY185" s="54"/>
      <c r="FZ185" s="54"/>
      <c r="GA185" s="54"/>
      <c r="GB185" s="54"/>
      <c r="GC185" s="54"/>
      <c r="GD185" s="54"/>
      <c r="GE185" s="54"/>
      <c r="GF185" s="54"/>
      <c r="GG185" s="54"/>
      <c r="GH185" s="54"/>
      <c r="GI185" s="54"/>
      <c r="GJ185" s="54"/>
      <c r="GK185" s="54"/>
      <c r="GL185" s="54"/>
      <c r="GM185" s="54"/>
      <c r="GN185" s="54"/>
      <c r="GO185" s="54"/>
      <c r="GP185" s="54"/>
      <c r="GQ185" s="54"/>
      <c r="GR185" s="54"/>
      <c r="GS185" s="54"/>
      <c r="GT185" s="54"/>
      <c r="GU185" s="54"/>
      <c r="GV185" s="54"/>
      <c r="GW185" s="54"/>
      <c r="GX185" s="54"/>
      <c r="GY185" s="54"/>
      <c r="GZ185" s="54"/>
      <c r="HA185" s="54"/>
      <c r="HB185" s="54"/>
      <c r="HC185" s="54"/>
      <c r="HD185" s="54"/>
      <c r="HE185" s="54"/>
      <c r="HF185" s="54"/>
      <c r="HG185" s="54"/>
      <c r="HH185" s="54"/>
      <c r="HI185" s="54"/>
      <c r="HJ185" s="54"/>
      <c r="HK185" s="54"/>
      <c r="HL185" s="54"/>
      <c r="HM185" s="54"/>
      <c r="HN185" s="54"/>
      <c r="HO185" s="54"/>
      <c r="HP185" s="54"/>
      <c r="HQ185" s="54"/>
      <c r="HR185" s="54"/>
      <c r="HS185" s="54"/>
      <c r="HT185" s="54"/>
      <c r="HU185" s="54"/>
      <c r="HV185" s="54"/>
      <c r="HW185" s="54"/>
      <c r="HX185" s="54"/>
      <c r="HY185" s="54"/>
      <c r="HZ185" s="54"/>
      <c r="IA185" s="54"/>
      <c r="IB185" s="54"/>
      <c r="IC185" s="54"/>
      <c r="ID185" s="54"/>
      <c r="IE185" s="54"/>
      <c r="IF185" s="54"/>
      <c r="IG185" s="54"/>
      <c r="IH185" s="54"/>
      <c r="II185" s="54"/>
      <c r="IJ185" s="54"/>
    </row>
    <row r="186" spans="1:244" x14ac:dyDescent="0.3">
      <c r="A186" s="51"/>
      <c r="B186" s="76" t="s">
        <v>419</v>
      </c>
      <c r="C186" s="103"/>
      <c r="D186" s="53">
        <v>2559000</v>
      </c>
      <c r="E186" s="53">
        <v>2794370</v>
      </c>
      <c r="F186" s="53">
        <v>2335370</v>
      </c>
      <c r="G186" s="58">
        <v>1973958</v>
      </c>
      <c r="H186" s="80">
        <f>G186-[2]cheltuieli!$G$186</f>
        <v>496132.5</v>
      </c>
      <c r="I186" s="54"/>
      <c r="J186" s="54"/>
      <c r="K186" s="54"/>
      <c r="L186" s="54"/>
      <c r="M186" s="54"/>
      <c r="N186" s="54"/>
      <c r="O186" s="54"/>
      <c r="P186" s="54"/>
      <c r="Q186" s="54"/>
      <c r="R186" s="54"/>
      <c r="S186" s="54"/>
      <c r="T186" s="54"/>
      <c r="U186" s="54"/>
      <c r="V186" s="54"/>
      <c r="W186" s="54"/>
      <c r="X186" s="54"/>
      <c r="Y186" s="54"/>
      <c r="Z186" s="54"/>
      <c r="AA186" s="54"/>
      <c r="AB186" s="54"/>
      <c r="AC186" s="54"/>
      <c r="AD186" s="54"/>
      <c r="AE186" s="54"/>
      <c r="AF186" s="54"/>
      <c r="AG186" s="54"/>
      <c r="AH186" s="54"/>
      <c r="AI186" s="54"/>
      <c r="AJ186" s="54"/>
      <c r="AK186" s="54"/>
      <c r="AL186" s="54"/>
      <c r="AM186" s="54"/>
      <c r="AN186" s="54"/>
      <c r="AO186" s="54"/>
      <c r="AP186" s="54"/>
      <c r="AQ186" s="54"/>
      <c r="AR186" s="54"/>
      <c r="AS186" s="54"/>
      <c r="AT186" s="54"/>
      <c r="AU186" s="54"/>
      <c r="AV186" s="54"/>
      <c r="AW186" s="54"/>
      <c r="AX186" s="54"/>
      <c r="AY186" s="54"/>
      <c r="AZ186" s="54"/>
      <c r="BA186" s="54"/>
      <c r="BB186" s="54"/>
      <c r="BC186" s="54"/>
      <c r="BD186" s="54"/>
      <c r="BE186" s="54"/>
      <c r="BF186" s="54"/>
      <c r="BG186" s="54"/>
      <c r="BH186" s="54"/>
      <c r="BI186" s="54"/>
      <c r="BJ186" s="54"/>
      <c r="BK186" s="54"/>
      <c r="BL186" s="54"/>
      <c r="BM186" s="54"/>
      <c r="BN186" s="54"/>
      <c r="BO186" s="54"/>
      <c r="BP186" s="54"/>
      <c r="BQ186" s="54"/>
      <c r="BR186" s="54"/>
      <c r="BS186" s="54"/>
      <c r="BT186" s="54"/>
      <c r="BU186" s="54"/>
      <c r="BV186" s="54"/>
      <c r="BW186" s="54"/>
      <c r="BX186" s="54"/>
      <c r="BY186" s="54"/>
      <c r="BZ186" s="54"/>
      <c r="CA186" s="54"/>
      <c r="CB186" s="54"/>
      <c r="CC186" s="54"/>
      <c r="CD186" s="54"/>
      <c r="CE186" s="54"/>
      <c r="CF186" s="54"/>
      <c r="CG186" s="54"/>
      <c r="CH186" s="54"/>
      <c r="CI186" s="54"/>
      <c r="CJ186" s="54"/>
      <c r="CK186" s="54"/>
      <c r="CL186" s="54"/>
      <c r="CM186" s="54"/>
      <c r="CN186" s="54"/>
      <c r="CO186" s="54"/>
      <c r="CP186" s="54"/>
      <c r="CQ186" s="54"/>
      <c r="CR186" s="54"/>
      <c r="CS186" s="54"/>
      <c r="CT186" s="54"/>
      <c r="CU186" s="54"/>
      <c r="CV186" s="54"/>
      <c r="CW186" s="54"/>
      <c r="CX186" s="54"/>
      <c r="CY186" s="54"/>
      <c r="CZ186" s="54"/>
      <c r="DA186" s="54"/>
      <c r="DB186" s="54"/>
      <c r="DC186" s="54"/>
      <c r="DD186" s="54"/>
      <c r="DE186" s="54"/>
      <c r="DF186" s="54"/>
      <c r="DG186" s="54"/>
      <c r="DH186" s="54"/>
      <c r="DI186" s="54"/>
      <c r="DJ186" s="54"/>
      <c r="DK186" s="54"/>
      <c r="DL186" s="54"/>
      <c r="DM186" s="54"/>
      <c r="DN186" s="54"/>
      <c r="DO186" s="54"/>
      <c r="DP186" s="54"/>
      <c r="DQ186" s="54"/>
      <c r="DR186" s="54"/>
      <c r="DS186" s="54"/>
      <c r="DT186" s="54"/>
      <c r="DU186" s="54"/>
      <c r="DV186" s="54"/>
      <c r="DW186" s="54"/>
      <c r="DX186" s="54"/>
      <c r="DY186" s="54"/>
      <c r="DZ186" s="54"/>
      <c r="EA186" s="54"/>
      <c r="EB186" s="54"/>
      <c r="EC186" s="54"/>
      <c r="ED186" s="54"/>
      <c r="EE186" s="54"/>
      <c r="EF186" s="54"/>
      <c r="EG186" s="54"/>
      <c r="EH186" s="54"/>
      <c r="EI186" s="54"/>
      <c r="EJ186" s="54"/>
      <c r="EK186" s="54"/>
      <c r="EL186" s="54"/>
      <c r="EM186" s="54"/>
      <c r="EN186" s="54"/>
      <c r="EO186" s="54"/>
      <c r="EP186" s="54"/>
      <c r="EQ186" s="54"/>
      <c r="ER186" s="54"/>
      <c r="ES186" s="54"/>
      <c r="ET186" s="54"/>
      <c r="EU186" s="54"/>
      <c r="EV186" s="54"/>
      <c r="EW186" s="54"/>
      <c r="EX186" s="54"/>
      <c r="EY186" s="54"/>
      <c r="EZ186" s="54"/>
      <c r="FA186" s="54"/>
      <c r="FB186" s="54"/>
      <c r="FC186" s="54"/>
      <c r="FD186" s="54"/>
      <c r="FE186" s="54"/>
      <c r="FF186" s="54"/>
      <c r="FG186" s="54"/>
      <c r="FH186" s="54"/>
      <c r="FI186" s="54"/>
      <c r="FJ186" s="54"/>
      <c r="FK186" s="54"/>
      <c r="FL186" s="54"/>
      <c r="FM186" s="54"/>
      <c r="FN186" s="54"/>
      <c r="FO186" s="54"/>
      <c r="FP186" s="54"/>
      <c r="FQ186" s="54"/>
      <c r="FR186" s="54"/>
      <c r="FS186" s="54"/>
      <c r="FT186" s="54"/>
      <c r="FU186" s="54"/>
      <c r="FV186" s="54"/>
      <c r="FW186" s="54"/>
      <c r="FX186" s="54"/>
      <c r="FY186" s="54"/>
      <c r="FZ186" s="54"/>
      <c r="GA186" s="54"/>
      <c r="GB186" s="54"/>
      <c r="GC186" s="54"/>
      <c r="GD186" s="54"/>
      <c r="GE186" s="54"/>
      <c r="GF186" s="54"/>
      <c r="GG186" s="54"/>
      <c r="GH186" s="54"/>
      <c r="GI186" s="54"/>
      <c r="GJ186" s="54"/>
      <c r="GK186" s="54"/>
      <c r="GL186" s="54"/>
      <c r="GM186" s="54"/>
      <c r="GN186" s="54"/>
      <c r="GO186" s="54"/>
      <c r="GP186" s="54"/>
      <c r="GQ186" s="54"/>
      <c r="GR186" s="54"/>
      <c r="GS186" s="54"/>
      <c r="GT186" s="54"/>
      <c r="GU186" s="54"/>
      <c r="GV186" s="54"/>
      <c r="GW186" s="54"/>
      <c r="GX186" s="54"/>
      <c r="GY186" s="54"/>
      <c r="GZ186" s="54"/>
      <c r="HA186" s="54"/>
      <c r="HB186" s="54"/>
      <c r="HC186" s="54"/>
      <c r="HD186" s="54"/>
      <c r="HE186" s="54"/>
      <c r="HF186" s="54"/>
      <c r="HG186" s="54"/>
      <c r="HH186" s="54"/>
      <c r="HI186" s="54"/>
      <c r="HJ186" s="54"/>
      <c r="HK186" s="54"/>
      <c r="HL186" s="54"/>
      <c r="HM186" s="54"/>
      <c r="HN186" s="54"/>
      <c r="HO186" s="54"/>
      <c r="HP186" s="54"/>
      <c r="HQ186" s="54"/>
      <c r="HR186" s="54"/>
      <c r="HS186" s="54"/>
      <c r="HT186" s="54"/>
      <c r="HU186" s="54"/>
      <c r="HV186" s="54"/>
      <c r="HW186" s="54"/>
      <c r="HX186" s="54"/>
      <c r="HY186" s="54"/>
      <c r="HZ186" s="54"/>
      <c r="IA186" s="54"/>
      <c r="IB186" s="54"/>
      <c r="IC186" s="54"/>
      <c r="ID186" s="54"/>
      <c r="IE186" s="54"/>
      <c r="IF186" s="54"/>
      <c r="IG186" s="54"/>
      <c r="IH186" s="54"/>
      <c r="II186" s="54"/>
      <c r="IJ186" s="54"/>
    </row>
    <row r="187" spans="1:244" ht="30" x14ac:dyDescent="0.3">
      <c r="A187" s="51"/>
      <c r="B187" s="76" t="s">
        <v>420</v>
      </c>
      <c r="C187" s="103"/>
      <c r="D187" s="53">
        <v>269830</v>
      </c>
      <c r="E187" s="53">
        <v>256100</v>
      </c>
      <c r="F187" s="53">
        <v>66840</v>
      </c>
      <c r="G187" s="58">
        <v>59535</v>
      </c>
      <c r="H187" s="80">
        <f>G187-[2]cheltuieli!$G$187</f>
        <v>0</v>
      </c>
      <c r="I187" s="54"/>
      <c r="J187" s="54"/>
      <c r="K187" s="54"/>
      <c r="L187" s="54"/>
      <c r="M187" s="54"/>
      <c r="N187" s="54"/>
      <c r="O187" s="54"/>
      <c r="P187" s="54"/>
      <c r="Q187" s="54"/>
      <c r="R187" s="54"/>
      <c r="S187" s="54"/>
      <c r="T187" s="54"/>
      <c r="U187" s="54"/>
      <c r="V187" s="54"/>
      <c r="W187" s="54"/>
      <c r="X187" s="54"/>
      <c r="Y187" s="54"/>
      <c r="Z187" s="54"/>
      <c r="AA187" s="54"/>
      <c r="AB187" s="54"/>
      <c r="AC187" s="54"/>
      <c r="AD187" s="54"/>
      <c r="AE187" s="54"/>
      <c r="AF187" s="54"/>
      <c r="AG187" s="54"/>
      <c r="AH187" s="54"/>
      <c r="AI187" s="54"/>
      <c r="AJ187" s="54"/>
      <c r="AK187" s="54"/>
      <c r="AL187" s="54"/>
      <c r="AM187" s="54"/>
      <c r="AN187" s="54"/>
      <c r="AO187" s="54"/>
      <c r="AP187" s="54"/>
      <c r="AQ187" s="54"/>
      <c r="AR187" s="54"/>
      <c r="AS187" s="54"/>
      <c r="AT187" s="54"/>
      <c r="AU187" s="54"/>
      <c r="AV187" s="54"/>
      <c r="AW187" s="54"/>
      <c r="AX187" s="54"/>
      <c r="AY187" s="54"/>
      <c r="AZ187" s="54"/>
      <c r="BA187" s="54"/>
      <c r="BB187" s="54"/>
      <c r="BC187" s="54"/>
      <c r="BD187" s="54"/>
      <c r="BE187" s="54"/>
      <c r="BF187" s="54"/>
      <c r="BG187" s="54"/>
      <c r="BH187" s="54"/>
      <c r="BI187" s="54"/>
      <c r="BJ187" s="54"/>
      <c r="BK187" s="54"/>
      <c r="BL187" s="54"/>
      <c r="BM187" s="54"/>
      <c r="BN187" s="54"/>
      <c r="BO187" s="54"/>
      <c r="BP187" s="54"/>
      <c r="BQ187" s="54"/>
      <c r="BR187" s="54"/>
      <c r="BS187" s="54"/>
      <c r="BT187" s="54"/>
      <c r="BU187" s="54"/>
      <c r="BV187" s="54"/>
      <c r="BW187" s="54"/>
      <c r="BX187" s="54"/>
      <c r="BY187" s="54"/>
      <c r="BZ187" s="54"/>
      <c r="CA187" s="54"/>
      <c r="CB187" s="54"/>
      <c r="CC187" s="54"/>
      <c r="CD187" s="54"/>
      <c r="CE187" s="54"/>
      <c r="CF187" s="54"/>
      <c r="CG187" s="54"/>
      <c r="CH187" s="54"/>
      <c r="CI187" s="54"/>
      <c r="CJ187" s="54"/>
      <c r="CK187" s="54"/>
      <c r="CL187" s="54"/>
      <c r="CM187" s="54"/>
      <c r="CN187" s="54"/>
      <c r="CO187" s="54"/>
      <c r="CP187" s="54"/>
      <c r="CQ187" s="54"/>
      <c r="CR187" s="54"/>
      <c r="CS187" s="54"/>
      <c r="CT187" s="54"/>
      <c r="CU187" s="54"/>
      <c r="CV187" s="54"/>
      <c r="CW187" s="54"/>
      <c r="CX187" s="54"/>
      <c r="CY187" s="54"/>
      <c r="CZ187" s="54"/>
      <c r="DA187" s="54"/>
      <c r="DB187" s="54"/>
      <c r="DC187" s="54"/>
      <c r="DD187" s="54"/>
      <c r="DE187" s="54"/>
      <c r="DF187" s="54"/>
      <c r="DG187" s="54"/>
      <c r="DH187" s="54"/>
      <c r="DI187" s="54"/>
      <c r="DJ187" s="54"/>
      <c r="DK187" s="54"/>
      <c r="DL187" s="54"/>
      <c r="DM187" s="54"/>
      <c r="DN187" s="54"/>
      <c r="DO187" s="54"/>
      <c r="DP187" s="54"/>
      <c r="DQ187" s="54"/>
      <c r="DR187" s="54"/>
      <c r="DS187" s="54"/>
      <c r="DT187" s="54"/>
      <c r="DU187" s="54"/>
      <c r="DV187" s="54"/>
      <c r="DW187" s="54"/>
      <c r="DX187" s="54"/>
      <c r="DY187" s="54"/>
      <c r="DZ187" s="54"/>
      <c r="EA187" s="54"/>
      <c r="EB187" s="54"/>
      <c r="EC187" s="54"/>
      <c r="ED187" s="54"/>
      <c r="EE187" s="54"/>
      <c r="EF187" s="54"/>
      <c r="EG187" s="54"/>
      <c r="EH187" s="54"/>
      <c r="EI187" s="54"/>
      <c r="EJ187" s="54"/>
      <c r="EK187" s="54"/>
      <c r="EL187" s="54"/>
      <c r="EM187" s="54"/>
      <c r="EN187" s="54"/>
      <c r="EO187" s="54"/>
      <c r="EP187" s="54"/>
      <c r="EQ187" s="54"/>
      <c r="ER187" s="54"/>
      <c r="ES187" s="54"/>
      <c r="ET187" s="54"/>
      <c r="EU187" s="54"/>
      <c r="EV187" s="54"/>
      <c r="EW187" s="54"/>
      <c r="EX187" s="54"/>
      <c r="EY187" s="54"/>
      <c r="EZ187" s="54"/>
      <c r="FA187" s="54"/>
      <c r="FB187" s="54"/>
      <c r="FC187" s="54"/>
      <c r="FD187" s="54"/>
      <c r="FE187" s="54"/>
      <c r="FF187" s="54"/>
      <c r="FG187" s="54"/>
      <c r="FH187" s="54"/>
      <c r="FI187" s="54"/>
      <c r="FJ187" s="54"/>
      <c r="FK187" s="54"/>
      <c r="FL187" s="54"/>
      <c r="FM187" s="54"/>
      <c r="FN187" s="54"/>
      <c r="FO187" s="54"/>
      <c r="FP187" s="54"/>
      <c r="FQ187" s="54"/>
      <c r="FR187" s="54"/>
      <c r="FS187" s="54"/>
      <c r="FT187" s="54"/>
      <c r="FU187" s="54"/>
      <c r="FV187" s="54"/>
      <c r="FW187" s="54"/>
      <c r="FX187" s="54"/>
      <c r="FY187" s="54"/>
      <c r="FZ187" s="54"/>
      <c r="GA187" s="54"/>
      <c r="GB187" s="54"/>
      <c r="GC187" s="54"/>
      <c r="GD187" s="54"/>
      <c r="GE187" s="54"/>
      <c r="GF187" s="54"/>
      <c r="GG187" s="54"/>
      <c r="GH187" s="54"/>
      <c r="GI187" s="54"/>
      <c r="GJ187" s="54"/>
      <c r="GK187" s="54"/>
      <c r="GL187" s="54"/>
      <c r="GM187" s="54"/>
      <c r="GN187" s="54"/>
      <c r="GO187" s="54"/>
      <c r="GP187" s="54"/>
      <c r="GQ187" s="54"/>
      <c r="GR187" s="54"/>
      <c r="GS187" s="54"/>
      <c r="GT187" s="54"/>
      <c r="GU187" s="54"/>
      <c r="GV187" s="54"/>
      <c r="GW187" s="54"/>
      <c r="GX187" s="54"/>
      <c r="GY187" s="54"/>
      <c r="GZ187" s="54"/>
      <c r="HA187" s="54"/>
      <c r="HB187" s="54"/>
      <c r="HC187" s="54"/>
      <c r="HD187" s="54"/>
      <c r="HE187" s="54"/>
      <c r="HF187" s="54"/>
      <c r="HG187" s="54"/>
      <c r="HH187" s="54"/>
      <c r="HI187" s="54"/>
      <c r="HJ187" s="54"/>
      <c r="HK187" s="54"/>
      <c r="HL187" s="54"/>
      <c r="HM187" s="54"/>
      <c r="HN187" s="54"/>
      <c r="HO187" s="54"/>
      <c r="HP187" s="54"/>
      <c r="HQ187" s="54"/>
      <c r="HR187" s="54"/>
      <c r="HS187" s="54"/>
      <c r="HT187" s="54"/>
      <c r="HU187" s="54"/>
      <c r="HV187" s="54"/>
      <c r="HW187" s="54"/>
      <c r="HX187" s="54"/>
      <c r="HY187" s="54"/>
      <c r="HZ187" s="54"/>
      <c r="IA187" s="54"/>
      <c r="IB187" s="54"/>
      <c r="IC187" s="54"/>
      <c r="ID187" s="54"/>
      <c r="IE187" s="54"/>
      <c r="IF187" s="54"/>
      <c r="IG187" s="54"/>
      <c r="IH187" s="54"/>
      <c r="II187" s="54"/>
      <c r="IJ187" s="54"/>
    </row>
    <row r="188" spans="1:244" ht="45" x14ac:dyDescent="0.3">
      <c r="A188" s="51"/>
      <c r="B188" s="76" t="s">
        <v>421</v>
      </c>
      <c r="C188" s="103"/>
      <c r="D188" s="53">
        <v>784000</v>
      </c>
      <c r="E188" s="53">
        <v>716000</v>
      </c>
      <c r="F188" s="53">
        <v>430950</v>
      </c>
      <c r="G188" s="58">
        <v>363790</v>
      </c>
      <c r="H188" s="80">
        <f>G188-[2]cheltuieli!$G$188</f>
        <v>840</v>
      </c>
      <c r="I188" s="54"/>
      <c r="J188" s="54"/>
      <c r="K188" s="54"/>
      <c r="L188" s="54"/>
      <c r="M188" s="54"/>
      <c r="N188" s="54"/>
      <c r="O188" s="54"/>
      <c r="P188" s="54"/>
      <c r="Q188" s="54"/>
      <c r="R188" s="54"/>
      <c r="S188" s="54"/>
      <c r="T188" s="54"/>
      <c r="U188" s="54"/>
      <c r="V188" s="54"/>
      <c r="W188" s="54"/>
      <c r="X188" s="54"/>
      <c r="Y188" s="54"/>
      <c r="Z188" s="54"/>
      <c r="AA188" s="54"/>
      <c r="AB188" s="54"/>
      <c r="AC188" s="54"/>
      <c r="AD188" s="54"/>
      <c r="AE188" s="54"/>
      <c r="AF188" s="54"/>
      <c r="AG188" s="54"/>
      <c r="AH188" s="54"/>
      <c r="AI188" s="54"/>
      <c r="AJ188" s="54"/>
      <c r="AK188" s="54"/>
      <c r="AL188" s="54"/>
      <c r="AM188" s="54"/>
      <c r="AN188" s="54"/>
      <c r="AO188" s="54"/>
      <c r="AP188" s="54"/>
      <c r="AQ188" s="54"/>
      <c r="AR188" s="54"/>
      <c r="AS188" s="54"/>
      <c r="AT188" s="54"/>
      <c r="AU188" s="54"/>
      <c r="AV188" s="54"/>
      <c r="AW188" s="54"/>
      <c r="AX188" s="54"/>
      <c r="AY188" s="54"/>
      <c r="AZ188" s="54"/>
      <c r="BA188" s="54"/>
      <c r="BB188" s="54"/>
      <c r="BC188" s="54"/>
      <c r="BD188" s="54"/>
      <c r="BE188" s="54"/>
      <c r="BF188" s="54"/>
      <c r="BG188" s="54"/>
      <c r="BH188" s="54"/>
      <c r="BI188" s="54"/>
      <c r="BJ188" s="54"/>
      <c r="BK188" s="54"/>
      <c r="BL188" s="54"/>
      <c r="BM188" s="54"/>
      <c r="BN188" s="54"/>
      <c r="BO188" s="54"/>
      <c r="BP188" s="54"/>
      <c r="BQ188" s="54"/>
      <c r="BR188" s="54"/>
      <c r="BS188" s="54"/>
      <c r="BT188" s="54"/>
      <c r="BU188" s="54"/>
      <c r="BV188" s="54"/>
      <c r="BW188" s="54"/>
      <c r="BX188" s="54"/>
      <c r="BY188" s="54"/>
      <c r="BZ188" s="54"/>
      <c r="CA188" s="54"/>
      <c r="CB188" s="54"/>
      <c r="CC188" s="54"/>
      <c r="CD188" s="54"/>
      <c r="CE188" s="54"/>
      <c r="CF188" s="54"/>
      <c r="CG188" s="54"/>
      <c r="CH188" s="54"/>
      <c r="CI188" s="54"/>
      <c r="CJ188" s="54"/>
      <c r="CK188" s="54"/>
      <c r="CL188" s="54"/>
      <c r="CM188" s="54"/>
      <c r="CN188" s="54"/>
      <c r="CO188" s="54"/>
      <c r="CP188" s="54"/>
      <c r="CQ188" s="54"/>
      <c r="CR188" s="54"/>
      <c r="CS188" s="54"/>
      <c r="CT188" s="54"/>
      <c r="CU188" s="54"/>
      <c r="CV188" s="54"/>
      <c r="CW188" s="54"/>
      <c r="CX188" s="54"/>
      <c r="CY188" s="54"/>
      <c r="CZ188" s="54"/>
      <c r="DA188" s="54"/>
      <c r="DB188" s="54"/>
      <c r="DC188" s="54"/>
      <c r="DD188" s="54"/>
      <c r="DE188" s="54"/>
      <c r="DF188" s="54"/>
      <c r="DG188" s="54"/>
      <c r="DH188" s="54"/>
      <c r="DI188" s="54"/>
      <c r="DJ188" s="54"/>
      <c r="DK188" s="54"/>
      <c r="DL188" s="54"/>
      <c r="DM188" s="54"/>
      <c r="DN188" s="54"/>
      <c r="DO188" s="54"/>
      <c r="DP188" s="54"/>
      <c r="DQ188" s="54"/>
      <c r="DR188" s="54"/>
      <c r="DS188" s="54"/>
      <c r="DT188" s="54"/>
      <c r="DU188" s="54"/>
      <c r="DV188" s="54"/>
      <c r="DW188" s="54"/>
      <c r="DX188" s="54"/>
      <c r="DY188" s="54"/>
      <c r="DZ188" s="54"/>
      <c r="EA188" s="54"/>
      <c r="EB188" s="54"/>
      <c r="EC188" s="54"/>
      <c r="ED188" s="54"/>
      <c r="EE188" s="54"/>
      <c r="EF188" s="54"/>
      <c r="EG188" s="54"/>
      <c r="EH188" s="54"/>
      <c r="EI188" s="54"/>
      <c r="EJ188" s="54"/>
      <c r="EK188" s="54"/>
      <c r="EL188" s="54"/>
      <c r="EM188" s="54"/>
      <c r="EN188" s="54"/>
      <c r="EO188" s="54"/>
      <c r="EP188" s="54"/>
      <c r="EQ188" s="54"/>
      <c r="ER188" s="54"/>
      <c r="ES188" s="54"/>
      <c r="ET188" s="54"/>
      <c r="EU188" s="54"/>
      <c r="EV188" s="54"/>
      <c r="EW188" s="54"/>
      <c r="EX188" s="54"/>
      <c r="EY188" s="54"/>
      <c r="EZ188" s="54"/>
      <c r="FA188" s="54"/>
      <c r="FB188" s="54"/>
      <c r="FC188" s="54"/>
      <c r="FD188" s="54"/>
      <c r="FE188" s="54"/>
      <c r="FF188" s="54"/>
      <c r="FG188" s="54"/>
      <c r="FH188" s="54"/>
      <c r="FI188" s="54"/>
      <c r="FJ188" s="54"/>
      <c r="FK188" s="54"/>
      <c r="FL188" s="54"/>
      <c r="FM188" s="54"/>
      <c r="FN188" s="54"/>
      <c r="FO188" s="54"/>
      <c r="FP188" s="54"/>
      <c r="FQ188" s="54"/>
      <c r="FR188" s="54"/>
      <c r="FS188" s="54"/>
      <c r="FT188" s="54"/>
      <c r="FU188" s="54"/>
      <c r="FV188" s="54"/>
      <c r="FW188" s="54"/>
      <c r="FX188" s="54"/>
      <c r="FY188" s="54"/>
      <c r="FZ188" s="54"/>
      <c r="GA188" s="54"/>
      <c r="GB188" s="54"/>
      <c r="GC188" s="54"/>
      <c r="GD188" s="54"/>
      <c r="GE188" s="54"/>
      <c r="GF188" s="54"/>
      <c r="GG188" s="54"/>
      <c r="GH188" s="54"/>
      <c r="GI188" s="54"/>
      <c r="GJ188" s="54"/>
      <c r="GK188" s="54"/>
      <c r="GL188" s="54"/>
      <c r="GM188" s="54"/>
      <c r="GN188" s="54"/>
      <c r="GO188" s="54"/>
      <c r="GP188" s="54"/>
      <c r="GQ188" s="54"/>
      <c r="GR188" s="54"/>
      <c r="GS188" s="54"/>
      <c r="GT188" s="54"/>
      <c r="GU188" s="54"/>
      <c r="GV188" s="54"/>
      <c r="GW188" s="54"/>
      <c r="GX188" s="54"/>
      <c r="GY188" s="54"/>
      <c r="GZ188" s="54"/>
      <c r="HA188" s="54"/>
      <c r="HB188" s="54"/>
      <c r="HC188" s="54"/>
      <c r="HD188" s="54"/>
      <c r="HE188" s="54"/>
      <c r="HF188" s="54"/>
      <c r="HG188" s="54"/>
      <c r="HH188" s="54"/>
      <c r="HI188" s="54"/>
      <c r="HJ188" s="54"/>
      <c r="HK188" s="54"/>
      <c r="HL188" s="54"/>
      <c r="HM188" s="54"/>
      <c r="HN188" s="54"/>
      <c r="HO188" s="54"/>
      <c r="HP188" s="54"/>
      <c r="HQ188" s="54"/>
      <c r="HR188" s="54"/>
      <c r="HS188" s="54"/>
      <c r="HT188" s="54"/>
      <c r="HU188" s="54"/>
      <c r="HV188" s="54"/>
      <c r="HW188" s="54"/>
      <c r="HX188" s="54"/>
      <c r="HY188" s="54"/>
      <c r="HZ188" s="54"/>
      <c r="IA188" s="54"/>
      <c r="IB188" s="54"/>
      <c r="IC188" s="54"/>
      <c r="ID188" s="54"/>
      <c r="IE188" s="54"/>
      <c r="IF188" s="54"/>
      <c r="IG188" s="54"/>
      <c r="IH188" s="54"/>
      <c r="II188" s="54"/>
      <c r="IJ188" s="54"/>
    </row>
    <row r="189" spans="1:244" ht="60" x14ac:dyDescent="0.3">
      <c r="A189" s="51"/>
      <c r="B189" s="76" t="s">
        <v>370</v>
      </c>
      <c r="C189" s="103"/>
      <c r="D189" s="53"/>
      <c r="E189" s="53"/>
      <c r="F189" s="53"/>
      <c r="G189" s="58"/>
      <c r="H189" s="58"/>
      <c r="I189" s="54"/>
      <c r="J189" s="54"/>
      <c r="K189" s="54"/>
      <c r="L189" s="54"/>
      <c r="M189" s="54"/>
      <c r="N189" s="54"/>
      <c r="O189" s="54"/>
      <c r="P189" s="54"/>
      <c r="Q189" s="54"/>
      <c r="R189" s="54"/>
      <c r="S189" s="54"/>
      <c r="T189" s="54"/>
      <c r="U189" s="54"/>
      <c r="V189" s="54"/>
      <c r="W189" s="54"/>
      <c r="X189" s="54"/>
      <c r="Y189" s="54"/>
      <c r="Z189" s="54"/>
      <c r="AA189" s="54"/>
      <c r="AB189" s="54"/>
      <c r="AC189" s="54"/>
      <c r="AD189" s="54"/>
      <c r="AE189" s="54"/>
      <c r="AF189" s="54"/>
      <c r="AG189" s="54"/>
      <c r="AH189" s="54"/>
      <c r="AI189" s="54"/>
      <c r="AJ189" s="54"/>
      <c r="AK189" s="54"/>
      <c r="AL189" s="54"/>
      <c r="AM189" s="54"/>
      <c r="AN189" s="54"/>
      <c r="AO189" s="54"/>
      <c r="AP189" s="54"/>
      <c r="AQ189" s="54"/>
      <c r="AR189" s="54"/>
      <c r="AS189" s="54"/>
      <c r="AT189" s="54"/>
      <c r="AU189" s="54"/>
      <c r="AV189" s="54"/>
      <c r="AW189" s="54"/>
      <c r="AX189" s="54"/>
      <c r="AY189" s="54"/>
      <c r="AZ189" s="54"/>
      <c r="BA189" s="54"/>
      <c r="BB189" s="54"/>
      <c r="BC189" s="54"/>
      <c r="BD189" s="54"/>
      <c r="BE189" s="54"/>
      <c r="BF189" s="54"/>
      <c r="BG189" s="54"/>
      <c r="BH189" s="54"/>
      <c r="BI189" s="54"/>
      <c r="BJ189" s="54"/>
      <c r="BK189" s="54"/>
      <c r="BL189" s="54"/>
      <c r="BM189" s="54"/>
      <c r="BN189" s="54"/>
      <c r="BO189" s="54"/>
      <c r="BP189" s="54"/>
      <c r="BQ189" s="54"/>
      <c r="BR189" s="54"/>
      <c r="BS189" s="54"/>
      <c r="BT189" s="54"/>
      <c r="BU189" s="54"/>
      <c r="BV189" s="54"/>
      <c r="BW189" s="54"/>
      <c r="BX189" s="54"/>
      <c r="BY189" s="54"/>
      <c r="BZ189" s="54"/>
      <c r="CA189" s="54"/>
      <c r="CB189" s="54"/>
      <c r="CC189" s="54"/>
      <c r="CD189" s="54"/>
      <c r="CE189" s="54"/>
      <c r="CF189" s="54"/>
      <c r="CG189" s="54"/>
      <c r="CH189" s="54"/>
      <c r="CI189" s="54"/>
      <c r="CJ189" s="54"/>
      <c r="CK189" s="54"/>
      <c r="CL189" s="54"/>
      <c r="CM189" s="54"/>
      <c r="CN189" s="54"/>
      <c r="CO189" s="54"/>
      <c r="CP189" s="54"/>
      <c r="CQ189" s="54"/>
      <c r="CR189" s="54"/>
      <c r="CS189" s="54"/>
      <c r="CT189" s="54"/>
      <c r="CU189" s="54"/>
      <c r="CV189" s="54"/>
      <c r="CW189" s="54"/>
      <c r="CX189" s="54"/>
      <c r="CY189" s="54"/>
      <c r="CZ189" s="54"/>
      <c r="DA189" s="54"/>
      <c r="DB189" s="54"/>
      <c r="DC189" s="54"/>
      <c r="DD189" s="54"/>
      <c r="DE189" s="54"/>
      <c r="DF189" s="54"/>
      <c r="DG189" s="54"/>
      <c r="DH189" s="54"/>
      <c r="DI189" s="54"/>
      <c r="DJ189" s="54"/>
      <c r="DK189" s="54"/>
      <c r="DL189" s="54"/>
      <c r="DM189" s="54"/>
      <c r="DN189" s="54"/>
      <c r="DO189" s="54"/>
      <c r="DP189" s="54"/>
      <c r="DQ189" s="54"/>
      <c r="DR189" s="54"/>
      <c r="DS189" s="54"/>
      <c r="DT189" s="54"/>
      <c r="DU189" s="54"/>
      <c r="DV189" s="54"/>
      <c r="DW189" s="54"/>
      <c r="DX189" s="54"/>
      <c r="DY189" s="54"/>
      <c r="DZ189" s="54"/>
      <c r="EA189" s="54"/>
      <c r="EB189" s="54"/>
      <c r="EC189" s="54"/>
      <c r="ED189" s="54"/>
      <c r="EE189" s="54"/>
      <c r="EF189" s="54"/>
      <c r="EG189" s="54"/>
      <c r="EH189" s="54"/>
      <c r="EI189" s="54"/>
      <c r="EJ189" s="54"/>
      <c r="EK189" s="54"/>
      <c r="EL189" s="54"/>
      <c r="EM189" s="54"/>
      <c r="EN189" s="54"/>
      <c r="EO189" s="54"/>
      <c r="EP189" s="54"/>
      <c r="EQ189" s="54"/>
      <c r="ER189" s="54"/>
      <c r="ES189" s="54"/>
      <c r="ET189" s="54"/>
      <c r="EU189" s="54"/>
      <c r="EV189" s="54"/>
      <c r="EW189" s="54"/>
      <c r="EX189" s="54"/>
      <c r="EY189" s="54"/>
      <c r="EZ189" s="54"/>
      <c r="FA189" s="54"/>
      <c r="FB189" s="54"/>
      <c r="FC189" s="54"/>
      <c r="FD189" s="54"/>
      <c r="FE189" s="54"/>
      <c r="FF189" s="54"/>
      <c r="FG189" s="54"/>
      <c r="FH189" s="54"/>
      <c r="FI189" s="54"/>
      <c r="FJ189" s="54"/>
      <c r="FK189" s="54"/>
      <c r="FL189" s="54"/>
      <c r="FM189" s="54"/>
      <c r="FN189" s="54"/>
      <c r="FO189" s="54"/>
      <c r="FP189" s="54"/>
      <c r="FQ189" s="54"/>
      <c r="FR189" s="54"/>
      <c r="FS189" s="54"/>
      <c r="FT189" s="54"/>
      <c r="FU189" s="54"/>
      <c r="FV189" s="54"/>
      <c r="FW189" s="54"/>
      <c r="FX189" s="54"/>
      <c r="FY189" s="54"/>
      <c r="FZ189" s="54"/>
      <c r="GA189" s="54"/>
      <c r="GB189" s="54"/>
      <c r="GC189" s="54"/>
      <c r="GD189" s="54"/>
      <c r="GE189" s="54"/>
      <c r="GF189" s="54"/>
      <c r="GG189" s="54"/>
      <c r="GH189" s="54"/>
      <c r="GI189" s="54"/>
      <c r="GJ189" s="54"/>
      <c r="GK189" s="54"/>
      <c r="GL189" s="54"/>
      <c r="GM189" s="54"/>
      <c r="GN189" s="54"/>
      <c r="GO189" s="54"/>
      <c r="GP189" s="54"/>
      <c r="GQ189" s="54"/>
      <c r="GR189" s="54"/>
      <c r="GS189" s="54"/>
      <c r="GT189" s="54"/>
      <c r="GU189" s="54"/>
      <c r="GV189" s="54"/>
      <c r="GW189" s="54"/>
      <c r="GX189" s="54"/>
      <c r="GY189" s="54"/>
      <c r="GZ189" s="54"/>
      <c r="HA189" s="54"/>
      <c r="HB189" s="54"/>
      <c r="HC189" s="54"/>
      <c r="HD189" s="54"/>
      <c r="HE189" s="54"/>
      <c r="HF189" s="54"/>
      <c r="HG189" s="54"/>
      <c r="HH189" s="54"/>
      <c r="HI189" s="54"/>
      <c r="HJ189" s="54"/>
      <c r="HK189" s="54"/>
      <c r="HL189" s="54"/>
      <c r="HM189" s="54"/>
      <c r="HN189" s="54"/>
      <c r="HO189" s="54"/>
      <c r="HP189" s="54"/>
      <c r="HQ189" s="54"/>
      <c r="HR189" s="54"/>
      <c r="HS189" s="54"/>
      <c r="HT189" s="54"/>
      <c r="HU189" s="54"/>
      <c r="HV189" s="54"/>
      <c r="HW189" s="54"/>
      <c r="HX189" s="54"/>
      <c r="HY189" s="54"/>
      <c r="HZ189" s="54"/>
      <c r="IA189" s="54"/>
      <c r="IB189" s="54"/>
      <c r="IC189" s="54"/>
      <c r="ID189" s="54"/>
      <c r="IE189" s="54"/>
      <c r="IF189" s="54"/>
      <c r="IG189" s="54"/>
      <c r="IH189" s="54"/>
      <c r="II189" s="54"/>
      <c r="IJ189" s="54"/>
    </row>
    <row r="190" spans="1:244" ht="45" x14ac:dyDescent="0.3">
      <c r="A190" s="51"/>
      <c r="B190" s="76" t="s">
        <v>507</v>
      </c>
      <c r="C190" s="103"/>
      <c r="D190" s="53">
        <v>367200</v>
      </c>
      <c r="E190" s="53">
        <v>367200</v>
      </c>
      <c r="F190" s="53">
        <v>361540</v>
      </c>
      <c r="G190" s="131">
        <v>11130</v>
      </c>
      <c r="H190" s="80">
        <f>G190-[2]cheltuieli!$G$190</f>
        <v>3930</v>
      </c>
      <c r="I190" s="54"/>
      <c r="J190" s="54"/>
      <c r="K190" s="54"/>
      <c r="L190" s="54"/>
      <c r="M190" s="54"/>
      <c r="N190" s="54"/>
      <c r="O190" s="54"/>
      <c r="P190" s="54"/>
      <c r="Q190" s="54"/>
      <c r="R190" s="54"/>
      <c r="S190" s="54"/>
      <c r="T190" s="54"/>
      <c r="U190" s="54"/>
      <c r="V190" s="54"/>
      <c r="W190" s="54"/>
      <c r="X190" s="54"/>
      <c r="Y190" s="54"/>
      <c r="Z190" s="54"/>
      <c r="AA190" s="54"/>
      <c r="AB190" s="54"/>
      <c r="AC190" s="54"/>
      <c r="AD190" s="54"/>
      <c r="AE190" s="54"/>
      <c r="AF190" s="54"/>
      <c r="AG190" s="54"/>
      <c r="AH190" s="54"/>
      <c r="AI190" s="54"/>
      <c r="AJ190" s="54"/>
      <c r="AK190" s="54"/>
      <c r="AL190" s="54"/>
      <c r="AM190" s="54"/>
      <c r="AN190" s="54"/>
      <c r="AO190" s="54"/>
      <c r="AP190" s="54"/>
      <c r="AQ190" s="54"/>
      <c r="AR190" s="54"/>
      <c r="AS190" s="54"/>
      <c r="AT190" s="54"/>
      <c r="AU190" s="54"/>
      <c r="AV190" s="54"/>
      <c r="AW190" s="54"/>
      <c r="AX190" s="54"/>
      <c r="AY190" s="54"/>
      <c r="AZ190" s="54"/>
      <c r="BA190" s="54"/>
      <c r="BB190" s="54"/>
      <c r="BC190" s="54"/>
      <c r="BD190" s="54"/>
      <c r="BE190" s="54"/>
      <c r="BF190" s="54"/>
      <c r="BG190" s="54"/>
      <c r="BH190" s="54"/>
      <c r="BI190" s="54"/>
      <c r="BJ190" s="54"/>
      <c r="BK190" s="54"/>
      <c r="BL190" s="54"/>
      <c r="BM190" s="54"/>
      <c r="BN190" s="54"/>
      <c r="BO190" s="54"/>
      <c r="BP190" s="54"/>
      <c r="BQ190" s="54"/>
      <c r="BR190" s="54"/>
      <c r="BS190" s="54"/>
      <c r="BT190" s="54"/>
      <c r="BU190" s="54"/>
      <c r="BV190" s="54"/>
      <c r="BW190" s="54"/>
      <c r="BX190" s="54"/>
      <c r="BY190" s="54"/>
      <c r="BZ190" s="54"/>
      <c r="CA190" s="54"/>
      <c r="CB190" s="54"/>
      <c r="CC190" s="54"/>
      <c r="CD190" s="54"/>
      <c r="CE190" s="54"/>
      <c r="CF190" s="54"/>
      <c r="CG190" s="54"/>
      <c r="CH190" s="54"/>
      <c r="CI190" s="54"/>
      <c r="CJ190" s="54"/>
      <c r="CK190" s="54"/>
      <c r="CL190" s="54"/>
      <c r="CM190" s="54"/>
      <c r="CN190" s="54"/>
      <c r="CO190" s="54"/>
      <c r="CP190" s="54"/>
      <c r="CQ190" s="54"/>
      <c r="CR190" s="54"/>
      <c r="CS190" s="54"/>
      <c r="CT190" s="54"/>
      <c r="CU190" s="54"/>
      <c r="CV190" s="54"/>
      <c r="CW190" s="54"/>
      <c r="CX190" s="54"/>
      <c r="CY190" s="54"/>
      <c r="CZ190" s="54"/>
      <c r="DA190" s="54"/>
      <c r="DB190" s="54"/>
      <c r="DC190" s="54"/>
      <c r="DD190" s="54"/>
      <c r="DE190" s="54"/>
      <c r="DF190" s="54"/>
      <c r="DG190" s="54"/>
      <c r="DH190" s="54"/>
      <c r="DI190" s="54"/>
      <c r="DJ190" s="54"/>
      <c r="DK190" s="54"/>
      <c r="DL190" s="54"/>
      <c r="DM190" s="54"/>
      <c r="DN190" s="54"/>
      <c r="DO190" s="54"/>
      <c r="DP190" s="54"/>
      <c r="DQ190" s="54"/>
      <c r="DR190" s="54"/>
      <c r="DS190" s="54"/>
      <c r="DT190" s="54"/>
      <c r="DU190" s="54"/>
      <c r="DV190" s="54"/>
      <c r="DW190" s="54"/>
      <c r="DX190" s="54"/>
      <c r="DY190" s="54"/>
      <c r="DZ190" s="54"/>
      <c r="EA190" s="54"/>
      <c r="EB190" s="54"/>
      <c r="EC190" s="54"/>
      <c r="ED190" s="54"/>
      <c r="EE190" s="54"/>
      <c r="EF190" s="54"/>
      <c r="EG190" s="54"/>
      <c r="EH190" s="54"/>
      <c r="EI190" s="54"/>
      <c r="EJ190" s="54"/>
      <c r="EK190" s="54"/>
      <c r="EL190" s="54"/>
      <c r="EM190" s="54"/>
      <c r="EN190" s="54"/>
      <c r="EO190" s="54"/>
      <c r="EP190" s="54"/>
      <c r="EQ190" s="54"/>
      <c r="ER190" s="54"/>
      <c r="ES190" s="54"/>
      <c r="ET190" s="54"/>
      <c r="EU190" s="54"/>
      <c r="EV190" s="54"/>
      <c r="EW190" s="54"/>
      <c r="EX190" s="54"/>
      <c r="EY190" s="54"/>
      <c r="EZ190" s="54"/>
      <c r="FA190" s="54"/>
      <c r="FB190" s="54"/>
      <c r="FC190" s="54"/>
      <c r="FD190" s="54"/>
      <c r="FE190" s="54"/>
      <c r="FF190" s="54"/>
      <c r="FG190" s="54"/>
      <c r="FH190" s="54"/>
      <c r="FI190" s="54"/>
      <c r="FJ190" s="54"/>
      <c r="FK190" s="54"/>
      <c r="FL190" s="54"/>
      <c r="FM190" s="54"/>
      <c r="FN190" s="54"/>
      <c r="FO190" s="54"/>
      <c r="FP190" s="54"/>
      <c r="FQ190" s="54"/>
      <c r="FR190" s="54"/>
      <c r="FS190" s="54"/>
      <c r="FT190" s="54"/>
      <c r="FU190" s="54"/>
      <c r="FV190" s="54"/>
      <c r="FW190" s="54"/>
      <c r="FX190" s="54"/>
      <c r="FY190" s="54"/>
      <c r="FZ190" s="54"/>
      <c r="GA190" s="54"/>
      <c r="GB190" s="54"/>
      <c r="GC190" s="54"/>
      <c r="GD190" s="54"/>
      <c r="GE190" s="54"/>
      <c r="GF190" s="54"/>
      <c r="GG190" s="54"/>
      <c r="GH190" s="54"/>
      <c r="GI190" s="54"/>
      <c r="GJ190" s="54"/>
      <c r="GK190" s="54"/>
      <c r="GL190" s="54"/>
      <c r="GM190" s="54"/>
      <c r="GN190" s="54"/>
      <c r="GO190" s="54"/>
      <c r="GP190" s="54"/>
      <c r="GQ190" s="54"/>
      <c r="GR190" s="54"/>
      <c r="GS190" s="54"/>
      <c r="GT190" s="54"/>
      <c r="GU190" s="54"/>
      <c r="GV190" s="54"/>
      <c r="GW190" s="54"/>
      <c r="GX190" s="54"/>
      <c r="GY190" s="54"/>
      <c r="GZ190" s="54"/>
      <c r="HA190" s="54"/>
      <c r="HB190" s="54"/>
      <c r="HC190" s="54"/>
      <c r="HD190" s="54"/>
      <c r="HE190" s="54"/>
      <c r="HF190" s="54"/>
      <c r="HG190" s="54"/>
      <c r="HH190" s="54"/>
      <c r="HI190" s="54"/>
      <c r="HJ190" s="54"/>
      <c r="HK190" s="54"/>
      <c r="HL190" s="54"/>
      <c r="HM190" s="54"/>
      <c r="HN190" s="54"/>
      <c r="HO190" s="54"/>
      <c r="HP190" s="54"/>
      <c r="HQ190" s="54"/>
      <c r="HR190" s="54"/>
      <c r="HS190" s="54"/>
      <c r="HT190" s="54"/>
      <c r="HU190" s="54"/>
      <c r="HV190" s="54"/>
      <c r="HW190" s="54"/>
      <c r="HX190" s="54"/>
      <c r="HY190" s="54"/>
      <c r="HZ190" s="54"/>
      <c r="IA190" s="54"/>
      <c r="IB190" s="54"/>
      <c r="IC190" s="54"/>
      <c r="ID190" s="54"/>
      <c r="IE190" s="54"/>
      <c r="IF190" s="54"/>
      <c r="IG190" s="54"/>
      <c r="IH190" s="54"/>
      <c r="II190" s="54"/>
      <c r="IJ190" s="54"/>
    </row>
    <row r="191" spans="1:244" x14ac:dyDescent="0.3">
      <c r="A191" s="51"/>
      <c r="B191" s="59" t="s">
        <v>361</v>
      </c>
      <c r="C191" s="103"/>
      <c r="D191" s="53"/>
      <c r="E191" s="53"/>
      <c r="F191" s="53"/>
      <c r="G191" s="58">
        <v>-83601.11</v>
      </c>
      <c r="H191" s="80">
        <f>G191-[2]cheltuieli!$G$191</f>
        <v>-7145.0899999999965</v>
      </c>
      <c r="I191" s="54"/>
      <c r="J191" s="54"/>
      <c r="K191" s="54"/>
      <c r="L191" s="54"/>
      <c r="M191" s="54"/>
      <c r="N191" s="54"/>
      <c r="O191" s="54"/>
      <c r="P191" s="54"/>
      <c r="Q191" s="54"/>
      <c r="R191" s="54"/>
      <c r="S191" s="54"/>
      <c r="T191" s="54"/>
      <c r="U191" s="54"/>
      <c r="V191" s="54"/>
      <c r="W191" s="54"/>
      <c r="X191" s="54"/>
      <c r="Y191" s="54"/>
      <c r="Z191" s="54"/>
      <c r="AA191" s="54"/>
      <c r="AB191" s="54"/>
      <c r="AC191" s="54"/>
      <c r="AD191" s="54"/>
      <c r="AE191" s="54"/>
      <c r="AF191" s="54"/>
      <c r="AG191" s="54"/>
      <c r="AH191" s="54"/>
      <c r="AI191" s="54"/>
      <c r="AJ191" s="54"/>
      <c r="AK191" s="54"/>
      <c r="AL191" s="54"/>
      <c r="AM191" s="54"/>
      <c r="AN191" s="54"/>
      <c r="AO191" s="54"/>
      <c r="AP191" s="54"/>
      <c r="AQ191" s="54"/>
      <c r="AR191" s="54"/>
      <c r="AS191" s="54"/>
      <c r="AT191" s="54"/>
      <c r="AU191" s="54"/>
      <c r="AV191" s="54"/>
      <c r="AW191" s="54"/>
      <c r="AX191" s="54"/>
      <c r="AY191" s="54"/>
      <c r="AZ191" s="54"/>
      <c r="BA191" s="54"/>
      <c r="BB191" s="54"/>
      <c r="BC191" s="54"/>
      <c r="BD191" s="54"/>
      <c r="BE191" s="54"/>
      <c r="BF191" s="54"/>
      <c r="BG191" s="54"/>
      <c r="BH191" s="54"/>
      <c r="BI191" s="54"/>
      <c r="BJ191" s="54"/>
      <c r="BK191" s="54"/>
      <c r="BL191" s="54"/>
      <c r="BM191" s="54"/>
      <c r="BN191" s="54"/>
      <c r="BO191" s="54"/>
      <c r="BP191" s="54"/>
      <c r="BQ191" s="54"/>
      <c r="BR191" s="54"/>
      <c r="BS191" s="54"/>
      <c r="BT191" s="54"/>
      <c r="BU191" s="54"/>
      <c r="BV191" s="54"/>
      <c r="BW191" s="54"/>
      <c r="BX191" s="54"/>
      <c r="BY191" s="54"/>
      <c r="BZ191" s="54"/>
      <c r="CA191" s="54"/>
      <c r="CB191" s="54"/>
      <c r="CC191" s="54"/>
      <c r="CD191" s="54"/>
      <c r="CE191" s="54"/>
      <c r="CF191" s="54"/>
      <c r="CG191" s="54"/>
      <c r="CH191" s="54"/>
      <c r="CI191" s="54"/>
      <c r="CJ191" s="54"/>
      <c r="CK191" s="54"/>
      <c r="CL191" s="54"/>
      <c r="CM191" s="54"/>
      <c r="CN191" s="54"/>
      <c r="CO191" s="54"/>
      <c r="CP191" s="54"/>
      <c r="CQ191" s="54"/>
      <c r="CR191" s="54"/>
      <c r="CS191" s="54"/>
      <c r="CT191" s="54"/>
      <c r="CU191" s="54"/>
      <c r="CV191" s="54"/>
      <c r="CW191" s="54"/>
      <c r="CX191" s="54"/>
      <c r="CY191" s="54"/>
      <c r="CZ191" s="54"/>
      <c r="DA191" s="54"/>
      <c r="DB191" s="54"/>
      <c r="DC191" s="54"/>
      <c r="DD191" s="54"/>
      <c r="DE191" s="54"/>
      <c r="DF191" s="54"/>
      <c r="DG191" s="54"/>
      <c r="DH191" s="54"/>
      <c r="DI191" s="54"/>
      <c r="DJ191" s="54"/>
      <c r="DK191" s="54"/>
      <c r="DL191" s="54"/>
      <c r="DM191" s="54"/>
      <c r="DN191" s="54"/>
      <c r="DO191" s="54"/>
      <c r="DP191" s="54"/>
      <c r="DQ191" s="54"/>
      <c r="DR191" s="54"/>
      <c r="DS191" s="54"/>
      <c r="DT191" s="54"/>
      <c r="DU191" s="54"/>
      <c r="DV191" s="54"/>
      <c r="DW191" s="54"/>
      <c r="DX191" s="54"/>
      <c r="DY191" s="54"/>
      <c r="DZ191" s="54"/>
      <c r="EA191" s="54"/>
      <c r="EB191" s="54"/>
      <c r="EC191" s="54"/>
      <c r="ED191" s="54"/>
      <c r="EE191" s="54"/>
      <c r="EF191" s="54"/>
      <c r="EG191" s="54"/>
      <c r="EH191" s="54"/>
      <c r="EI191" s="54"/>
      <c r="EJ191" s="54"/>
      <c r="EK191" s="54"/>
      <c r="EL191" s="54"/>
      <c r="EM191" s="54"/>
      <c r="EN191" s="54"/>
      <c r="EO191" s="54"/>
      <c r="EP191" s="54"/>
      <c r="EQ191" s="54"/>
      <c r="ER191" s="54"/>
      <c r="ES191" s="54"/>
      <c r="ET191" s="54"/>
      <c r="EU191" s="54"/>
      <c r="EV191" s="54"/>
      <c r="EW191" s="54"/>
      <c r="EX191" s="54"/>
      <c r="EY191" s="54"/>
      <c r="EZ191" s="54"/>
      <c r="FA191" s="54"/>
      <c r="FB191" s="54"/>
      <c r="FC191" s="54"/>
      <c r="FD191" s="54"/>
      <c r="FE191" s="54"/>
      <c r="FF191" s="54"/>
      <c r="FG191" s="54"/>
      <c r="FH191" s="54"/>
      <c r="FI191" s="54"/>
      <c r="FJ191" s="54"/>
      <c r="FK191" s="54"/>
      <c r="FL191" s="54"/>
      <c r="FM191" s="54"/>
      <c r="FN191" s="54"/>
      <c r="FO191" s="54"/>
      <c r="FP191" s="54"/>
      <c r="FQ191" s="54"/>
      <c r="FR191" s="54"/>
      <c r="FS191" s="54"/>
      <c r="FT191" s="54"/>
      <c r="FU191" s="54"/>
      <c r="FV191" s="54"/>
      <c r="FW191" s="54"/>
      <c r="FX191" s="54"/>
      <c r="FY191" s="54"/>
      <c r="FZ191" s="54"/>
      <c r="GA191" s="54"/>
      <c r="GB191" s="54"/>
      <c r="GC191" s="54"/>
      <c r="GD191" s="54"/>
      <c r="GE191" s="54"/>
      <c r="GF191" s="54"/>
      <c r="GG191" s="54"/>
      <c r="GH191" s="54"/>
      <c r="GI191" s="54"/>
      <c r="GJ191" s="54"/>
      <c r="GK191" s="54"/>
      <c r="GL191" s="54"/>
      <c r="GM191" s="54"/>
      <c r="GN191" s="54"/>
      <c r="GO191" s="54"/>
      <c r="GP191" s="54"/>
      <c r="GQ191" s="54"/>
      <c r="GR191" s="54"/>
      <c r="GS191" s="54"/>
      <c r="GT191" s="54"/>
      <c r="GU191" s="54"/>
      <c r="GV191" s="54"/>
      <c r="GW191" s="54"/>
      <c r="GX191" s="54"/>
      <c r="GY191" s="54"/>
      <c r="GZ191" s="54"/>
      <c r="HA191" s="54"/>
      <c r="HB191" s="54"/>
      <c r="HC191" s="54"/>
      <c r="HD191" s="54"/>
      <c r="HE191" s="54"/>
      <c r="HF191" s="54"/>
      <c r="HG191" s="54"/>
      <c r="HH191" s="54"/>
      <c r="HI191" s="54"/>
      <c r="HJ191" s="54"/>
      <c r="HK191" s="54"/>
      <c r="HL191" s="54"/>
      <c r="HM191" s="54"/>
      <c r="HN191" s="54"/>
      <c r="HO191" s="54"/>
      <c r="HP191" s="54"/>
      <c r="HQ191" s="54"/>
      <c r="HR191" s="54"/>
      <c r="HS191" s="54"/>
      <c r="HT191" s="54"/>
      <c r="HU191" s="54"/>
      <c r="HV191" s="54"/>
      <c r="HW191" s="54"/>
      <c r="HX191" s="54"/>
      <c r="HY191" s="54"/>
      <c r="HZ191" s="54"/>
      <c r="IA191" s="54"/>
      <c r="IB191" s="54"/>
      <c r="IC191" s="54"/>
      <c r="ID191" s="54"/>
      <c r="IE191" s="54"/>
      <c r="IF191" s="54"/>
      <c r="IG191" s="54"/>
      <c r="IH191" s="54"/>
      <c r="II191" s="54"/>
      <c r="IJ191" s="54"/>
    </row>
    <row r="192" spans="1:244" x14ac:dyDescent="0.3">
      <c r="A192" s="51" t="s">
        <v>422</v>
      </c>
      <c r="B192" s="77" t="s">
        <v>423</v>
      </c>
      <c r="C192" s="103">
        <f>C193+C194+C195</f>
        <v>0</v>
      </c>
      <c r="D192" s="103">
        <f t="shared" ref="D192:H192" si="66">D193+D194+D195</f>
        <v>49925190</v>
      </c>
      <c r="E192" s="103">
        <f t="shared" si="66"/>
        <v>50255020</v>
      </c>
      <c r="F192" s="103">
        <f t="shared" si="66"/>
        <v>39018520</v>
      </c>
      <c r="G192" s="103">
        <f t="shared" si="66"/>
        <v>33175812.940000001</v>
      </c>
      <c r="H192" s="103">
        <f t="shared" si="66"/>
        <v>4684165.4600000018</v>
      </c>
      <c r="I192" s="54"/>
      <c r="J192" s="54"/>
      <c r="K192" s="54"/>
      <c r="L192" s="54"/>
      <c r="M192" s="54"/>
      <c r="N192" s="54"/>
      <c r="O192" s="54"/>
      <c r="P192" s="54"/>
      <c r="Q192" s="54"/>
      <c r="R192" s="54"/>
      <c r="S192" s="54"/>
      <c r="T192" s="54"/>
      <c r="U192" s="54"/>
      <c r="V192" s="54"/>
      <c r="W192" s="54"/>
      <c r="X192" s="54"/>
      <c r="Y192" s="54"/>
      <c r="Z192" s="54"/>
      <c r="AA192" s="54"/>
      <c r="AB192" s="54"/>
      <c r="AC192" s="54"/>
      <c r="AD192" s="54"/>
      <c r="AE192" s="54"/>
      <c r="AF192" s="54"/>
      <c r="AG192" s="54"/>
      <c r="AH192" s="54"/>
      <c r="AI192" s="54"/>
      <c r="AJ192" s="54"/>
      <c r="AK192" s="54"/>
      <c r="AL192" s="54"/>
      <c r="AM192" s="54"/>
      <c r="AN192" s="54"/>
      <c r="AO192" s="54"/>
      <c r="AP192" s="54"/>
      <c r="AQ192" s="54"/>
      <c r="AR192" s="54"/>
      <c r="AS192" s="54"/>
      <c r="AT192" s="54"/>
      <c r="AU192" s="54"/>
      <c r="AV192" s="54"/>
      <c r="AW192" s="54"/>
      <c r="AX192" s="54"/>
      <c r="AY192" s="54"/>
      <c r="AZ192" s="54"/>
      <c r="BA192" s="54"/>
      <c r="BB192" s="54"/>
      <c r="BC192" s="54"/>
      <c r="BD192" s="54"/>
      <c r="BE192" s="54"/>
      <c r="BF192" s="54"/>
      <c r="BG192" s="54"/>
      <c r="BH192" s="54"/>
      <c r="BI192" s="54"/>
      <c r="BJ192" s="54"/>
      <c r="BK192" s="54"/>
      <c r="BL192" s="54"/>
      <c r="BM192" s="54"/>
      <c r="BN192" s="54"/>
      <c r="BO192" s="54"/>
      <c r="BP192" s="54"/>
      <c r="BQ192" s="54"/>
      <c r="BR192" s="54"/>
      <c r="BS192" s="54"/>
      <c r="BT192" s="54"/>
      <c r="BU192" s="54"/>
      <c r="BV192" s="54"/>
      <c r="BW192" s="54"/>
      <c r="BX192" s="54"/>
      <c r="BY192" s="54"/>
      <c r="BZ192" s="54"/>
      <c r="CA192" s="54"/>
      <c r="CB192" s="54"/>
      <c r="CC192" s="54"/>
      <c r="CD192" s="54"/>
      <c r="CE192" s="54"/>
      <c r="CF192" s="54"/>
      <c r="CG192" s="54"/>
      <c r="CH192" s="54"/>
      <c r="CI192" s="54"/>
      <c r="CJ192" s="54"/>
      <c r="CK192" s="54"/>
      <c r="CL192" s="54"/>
      <c r="CM192" s="54"/>
      <c r="CN192" s="54"/>
      <c r="CO192" s="54"/>
      <c r="CP192" s="54"/>
      <c r="CQ192" s="54"/>
      <c r="CR192" s="54"/>
      <c r="CS192" s="54"/>
      <c r="CT192" s="54"/>
      <c r="CU192" s="54"/>
      <c r="CV192" s="54"/>
      <c r="CW192" s="54"/>
      <c r="CX192" s="54"/>
      <c r="CY192" s="54"/>
      <c r="CZ192" s="54"/>
      <c r="DA192" s="54"/>
      <c r="DB192" s="54"/>
      <c r="DC192" s="54"/>
      <c r="DD192" s="54"/>
      <c r="DE192" s="54"/>
      <c r="DF192" s="54"/>
      <c r="DG192" s="54"/>
      <c r="DH192" s="54"/>
      <c r="DI192" s="54"/>
      <c r="DJ192" s="54"/>
      <c r="DK192" s="54"/>
      <c r="DL192" s="54"/>
      <c r="DM192" s="54"/>
      <c r="DN192" s="54"/>
      <c r="DO192" s="54"/>
      <c r="DP192" s="54"/>
      <c r="DQ192" s="54"/>
      <c r="DR192" s="54"/>
      <c r="DS192" s="54"/>
      <c r="DT192" s="54"/>
      <c r="DU192" s="54"/>
      <c r="DV192" s="54"/>
      <c r="DW192" s="54"/>
      <c r="DX192" s="54"/>
      <c r="DY192" s="54"/>
      <c r="DZ192" s="54"/>
      <c r="EA192" s="54"/>
      <c r="EB192" s="54"/>
      <c r="EC192" s="54"/>
      <c r="ED192" s="54"/>
      <c r="EE192" s="54"/>
      <c r="EF192" s="54"/>
      <c r="EG192" s="54"/>
      <c r="EH192" s="54"/>
      <c r="EI192" s="54"/>
      <c r="EJ192" s="54"/>
      <c r="EK192" s="54"/>
      <c r="EL192" s="54"/>
      <c r="EM192" s="54"/>
      <c r="EN192" s="54"/>
      <c r="EO192" s="54"/>
      <c r="EP192" s="54"/>
      <c r="EQ192" s="54"/>
      <c r="ER192" s="54"/>
      <c r="ES192" s="54"/>
      <c r="ET192" s="54"/>
      <c r="EU192" s="54"/>
      <c r="EV192" s="54"/>
      <c r="EW192" s="54"/>
      <c r="EX192" s="54"/>
      <c r="EY192" s="54"/>
      <c r="EZ192" s="54"/>
      <c r="FA192" s="54"/>
      <c r="FB192" s="54"/>
      <c r="FC192" s="54"/>
      <c r="FD192" s="54"/>
      <c r="FE192" s="54"/>
      <c r="FF192" s="54"/>
      <c r="FG192" s="54"/>
      <c r="FH192" s="54"/>
      <c r="FI192" s="54"/>
      <c r="FJ192" s="54"/>
      <c r="FK192" s="54"/>
      <c r="FL192" s="54"/>
      <c r="FM192" s="54"/>
      <c r="FN192" s="54"/>
      <c r="FO192" s="54"/>
      <c r="FP192" s="54"/>
      <c r="FQ192" s="54"/>
      <c r="FR192" s="54"/>
      <c r="FS192" s="54"/>
      <c r="FT192" s="54"/>
      <c r="FU192" s="54"/>
      <c r="FV192" s="54"/>
      <c r="FW192" s="54"/>
      <c r="FX192" s="54"/>
      <c r="FY192" s="54"/>
      <c r="FZ192" s="54"/>
      <c r="GA192" s="54"/>
      <c r="GB192" s="54"/>
      <c r="GC192" s="54"/>
      <c r="GD192" s="54"/>
      <c r="GE192" s="54"/>
      <c r="GF192" s="54"/>
      <c r="GG192" s="54"/>
      <c r="GH192" s="54"/>
      <c r="GI192" s="54"/>
      <c r="GJ192" s="54"/>
      <c r="GK192" s="54"/>
      <c r="GL192" s="54"/>
      <c r="GM192" s="54"/>
      <c r="GN192" s="54"/>
      <c r="GO192" s="54"/>
      <c r="GP192" s="54"/>
      <c r="GQ192" s="54"/>
      <c r="GR192" s="54"/>
      <c r="GS192" s="54"/>
      <c r="GT192" s="54"/>
      <c r="GU192" s="54"/>
      <c r="GV192" s="54"/>
      <c r="GW192" s="54"/>
      <c r="GX192" s="54"/>
      <c r="GY192" s="54"/>
      <c r="GZ192" s="54"/>
      <c r="HA192" s="54"/>
      <c r="HB192" s="54"/>
      <c r="HC192" s="54"/>
      <c r="HD192" s="54"/>
      <c r="HE192" s="54"/>
      <c r="HF192" s="54"/>
      <c r="HG192" s="54"/>
      <c r="HH192" s="54"/>
      <c r="HI192" s="54"/>
      <c r="HJ192" s="54"/>
      <c r="HK192" s="54"/>
      <c r="HL192" s="54"/>
      <c r="HM192" s="54"/>
      <c r="HN192" s="54"/>
      <c r="HO192" s="54"/>
      <c r="HP192" s="54"/>
      <c r="HQ192" s="54"/>
      <c r="HR192" s="54"/>
      <c r="HS192" s="54"/>
      <c r="HT192" s="54"/>
      <c r="HU192" s="54"/>
      <c r="HV192" s="54"/>
      <c r="HW192" s="54"/>
      <c r="HX192" s="54"/>
      <c r="HY192" s="54"/>
      <c r="HZ192" s="54"/>
      <c r="IA192" s="54"/>
      <c r="IB192" s="54"/>
      <c r="IC192" s="54"/>
      <c r="ID192" s="54"/>
      <c r="IE192" s="54"/>
      <c r="IF192" s="54"/>
      <c r="IG192" s="54"/>
      <c r="IH192" s="54"/>
      <c r="II192" s="54"/>
      <c r="IJ192" s="54"/>
    </row>
    <row r="193" spans="1:244" x14ac:dyDescent="0.3">
      <c r="A193" s="51"/>
      <c r="B193" s="78" t="s">
        <v>368</v>
      </c>
      <c r="C193" s="103"/>
      <c r="D193" s="53">
        <v>49924000</v>
      </c>
      <c r="E193" s="53">
        <v>50253830</v>
      </c>
      <c r="F193" s="53">
        <v>39017330</v>
      </c>
      <c r="G193" s="103">
        <f>33176245.78-1415.2</f>
        <v>33174830.580000002</v>
      </c>
      <c r="H193" s="80">
        <f>G193-[2]cheltuieli!$G$193</f>
        <v>4683970.5800000019</v>
      </c>
      <c r="I193" s="54"/>
      <c r="J193" s="54"/>
      <c r="K193" s="54"/>
      <c r="L193" s="54"/>
      <c r="M193" s="54"/>
      <c r="N193" s="54"/>
      <c r="O193" s="54"/>
      <c r="P193" s="54"/>
      <c r="Q193" s="54"/>
      <c r="R193" s="54"/>
      <c r="S193" s="54"/>
      <c r="T193" s="54"/>
      <c r="U193" s="54"/>
      <c r="V193" s="54"/>
      <c r="W193" s="54"/>
      <c r="X193" s="54"/>
      <c r="Y193" s="54"/>
      <c r="Z193" s="54"/>
      <c r="AA193" s="54"/>
      <c r="AB193" s="54"/>
      <c r="AC193" s="54"/>
      <c r="AD193" s="54"/>
      <c r="AE193" s="54"/>
      <c r="AF193" s="54"/>
      <c r="AG193" s="54"/>
      <c r="AH193" s="54"/>
      <c r="AI193" s="54"/>
      <c r="AJ193" s="54"/>
      <c r="AK193" s="54"/>
      <c r="AL193" s="54"/>
      <c r="AM193" s="54"/>
      <c r="AN193" s="54"/>
      <c r="AO193" s="54"/>
      <c r="AP193" s="54"/>
      <c r="AQ193" s="54"/>
      <c r="AR193" s="54"/>
      <c r="AS193" s="54"/>
      <c r="AT193" s="54"/>
      <c r="AU193" s="54"/>
      <c r="AV193" s="54"/>
      <c r="AW193" s="54"/>
      <c r="AX193" s="54"/>
      <c r="AY193" s="54"/>
      <c r="AZ193" s="54"/>
      <c r="BA193" s="54"/>
      <c r="BB193" s="54"/>
      <c r="BC193" s="54"/>
      <c r="BD193" s="54"/>
      <c r="BE193" s="54"/>
      <c r="BF193" s="54"/>
      <c r="BG193" s="54"/>
      <c r="BH193" s="54"/>
      <c r="BI193" s="54"/>
      <c r="BJ193" s="54"/>
      <c r="BK193" s="54"/>
      <c r="BL193" s="54"/>
      <c r="BM193" s="54"/>
      <c r="BN193" s="54"/>
      <c r="BO193" s="54"/>
      <c r="BP193" s="54"/>
      <c r="BQ193" s="54"/>
      <c r="BR193" s="54"/>
      <c r="BS193" s="54"/>
      <c r="BT193" s="54"/>
      <c r="BU193" s="54"/>
      <c r="BV193" s="54"/>
      <c r="BW193" s="54"/>
      <c r="BX193" s="54"/>
      <c r="BY193" s="54"/>
      <c r="BZ193" s="54"/>
      <c r="CA193" s="54"/>
      <c r="CB193" s="54"/>
      <c r="CC193" s="54"/>
      <c r="CD193" s="54"/>
      <c r="CE193" s="54"/>
      <c r="CF193" s="54"/>
      <c r="CG193" s="54"/>
      <c r="CH193" s="54"/>
      <c r="CI193" s="54"/>
      <c r="CJ193" s="54"/>
      <c r="CK193" s="54"/>
      <c r="CL193" s="54"/>
      <c r="CM193" s="54"/>
      <c r="CN193" s="54"/>
      <c r="CO193" s="54"/>
      <c r="CP193" s="54"/>
      <c r="CQ193" s="54"/>
      <c r="CR193" s="54"/>
      <c r="CS193" s="54"/>
      <c r="CT193" s="54"/>
      <c r="CU193" s="54"/>
      <c r="CV193" s="54"/>
      <c r="CW193" s="54"/>
      <c r="CX193" s="54"/>
      <c r="CY193" s="54"/>
      <c r="CZ193" s="54"/>
      <c r="DA193" s="54"/>
      <c r="DB193" s="54"/>
      <c r="DC193" s="54"/>
      <c r="DD193" s="54"/>
      <c r="DE193" s="54"/>
      <c r="DF193" s="54"/>
      <c r="DG193" s="54"/>
      <c r="DH193" s="54"/>
      <c r="DI193" s="54"/>
      <c r="DJ193" s="54"/>
      <c r="DK193" s="54"/>
      <c r="DL193" s="54"/>
      <c r="DM193" s="54"/>
      <c r="DN193" s="54"/>
      <c r="DO193" s="54"/>
      <c r="DP193" s="54"/>
      <c r="DQ193" s="54"/>
      <c r="DR193" s="54"/>
      <c r="DS193" s="54"/>
      <c r="DT193" s="54"/>
      <c r="DU193" s="54"/>
      <c r="DV193" s="54"/>
      <c r="DW193" s="54"/>
      <c r="DX193" s="54"/>
      <c r="DY193" s="54"/>
      <c r="DZ193" s="54"/>
      <c r="EA193" s="54"/>
      <c r="EB193" s="54"/>
      <c r="EC193" s="54"/>
      <c r="ED193" s="54"/>
      <c r="EE193" s="54"/>
      <c r="EF193" s="54"/>
      <c r="EG193" s="54"/>
      <c r="EH193" s="54"/>
      <c r="EI193" s="54"/>
      <c r="EJ193" s="54"/>
      <c r="EK193" s="54"/>
      <c r="EL193" s="54"/>
      <c r="EM193" s="54"/>
      <c r="EN193" s="54"/>
      <c r="EO193" s="54"/>
      <c r="EP193" s="54"/>
      <c r="EQ193" s="54"/>
      <c r="ER193" s="54"/>
      <c r="ES193" s="54"/>
      <c r="ET193" s="54"/>
      <c r="EU193" s="54"/>
      <c r="EV193" s="54"/>
      <c r="EW193" s="54"/>
      <c r="EX193" s="54"/>
      <c r="EY193" s="54"/>
      <c r="EZ193" s="54"/>
      <c r="FA193" s="54"/>
      <c r="FB193" s="54"/>
      <c r="FC193" s="54"/>
      <c r="FD193" s="54"/>
      <c r="FE193" s="54"/>
      <c r="FF193" s="54"/>
      <c r="FG193" s="54"/>
      <c r="FH193" s="54"/>
      <c r="FI193" s="54"/>
      <c r="FJ193" s="54"/>
      <c r="FK193" s="54"/>
      <c r="FL193" s="54"/>
      <c r="FM193" s="54"/>
      <c r="FN193" s="54"/>
      <c r="FO193" s="54"/>
      <c r="FP193" s="54"/>
      <c r="FQ193" s="54"/>
      <c r="FR193" s="54"/>
      <c r="FS193" s="54"/>
      <c r="FT193" s="54"/>
      <c r="FU193" s="54"/>
      <c r="FV193" s="54"/>
      <c r="FW193" s="54"/>
      <c r="FX193" s="54"/>
      <c r="FY193" s="54"/>
      <c r="FZ193" s="54"/>
      <c r="GA193" s="54"/>
      <c r="GB193" s="54"/>
      <c r="GC193" s="54"/>
      <c r="GD193" s="54"/>
      <c r="GE193" s="54"/>
      <c r="GF193" s="54"/>
      <c r="GG193" s="54"/>
      <c r="GH193" s="54"/>
      <c r="GI193" s="54"/>
      <c r="GJ193" s="54"/>
      <c r="GK193" s="54"/>
      <c r="GL193" s="54"/>
      <c r="GM193" s="54"/>
      <c r="GN193" s="54"/>
      <c r="GO193" s="54"/>
      <c r="GP193" s="54"/>
      <c r="GQ193" s="54"/>
      <c r="GR193" s="54"/>
      <c r="GS193" s="54"/>
      <c r="GT193" s="54"/>
      <c r="GU193" s="54"/>
      <c r="GV193" s="54"/>
      <c r="GW193" s="54"/>
      <c r="GX193" s="54"/>
      <c r="GY193" s="54"/>
      <c r="GZ193" s="54"/>
      <c r="HA193" s="54"/>
      <c r="HB193" s="54"/>
      <c r="HC193" s="54"/>
      <c r="HD193" s="54"/>
      <c r="HE193" s="54"/>
      <c r="HF193" s="54"/>
      <c r="HG193" s="54"/>
      <c r="HH193" s="54"/>
      <c r="HI193" s="54"/>
      <c r="HJ193" s="54"/>
      <c r="HK193" s="54"/>
      <c r="HL193" s="54"/>
      <c r="HM193" s="54"/>
      <c r="HN193" s="54"/>
      <c r="HO193" s="54"/>
      <c r="HP193" s="54"/>
      <c r="HQ193" s="54"/>
      <c r="HR193" s="54"/>
      <c r="HS193" s="54"/>
      <c r="HT193" s="54"/>
      <c r="HU193" s="54"/>
      <c r="HV193" s="54"/>
      <c r="HW193" s="54"/>
      <c r="HX193" s="54"/>
      <c r="HY193" s="54"/>
      <c r="HZ193" s="54"/>
      <c r="IA193" s="54"/>
      <c r="IB193" s="54"/>
      <c r="IC193" s="54"/>
      <c r="ID193" s="54"/>
      <c r="IE193" s="54"/>
      <c r="IF193" s="54"/>
      <c r="IG193" s="54"/>
      <c r="IH193" s="54"/>
      <c r="II193" s="54"/>
      <c r="IJ193" s="54"/>
    </row>
    <row r="194" spans="1:244" ht="60" x14ac:dyDescent="0.3">
      <c r="A194" s="51"/>
      <c r="B194" s="78" t="s">
        <v>370</v>
      </c>
      <c r="C194" s="103"/>
      <c r="D194" s="53">
        <v>1190</v>
      </c>
      <c r="E194" s="53">
        <v>1190</v>
      </c>
      <c r="F194" s="53">
        <v>1190</v>
      </c>
      <c r="G194" s="103">
        <v>982.36</v>
      </c>
      <c r="H194" s="80">
        <f>G194-[2]cheltuieli!$G$194</f>
        <v>194.88</v>
      </c>
      <c r="I194" s="54"/>
      <c r="J194" s="54"/>
      <c r="K194" s="54"/>
      <c r="L194" s="54"/>
      <c r="M194" s="54"/>
      <c r="N194" s="54"/>
      <c r="O194" s="54"/>
      <c r="P194" s="54"/>
      <c r="Q194" s="54"/>
      <c r="R194" s="54"/>
      <c r="S194" s="54"/>
      <c r="T194" s="54"/>
      <c r="U194" s="54"/>
      <c r="V194" s="54"/>
      <c r="W194" s="54"/>
      <c r="X194" s="54"/>
      <c r="Y194" s="54"/>
      <c r="Z194" s="54"/>
      <c r="AA194" s="54"/>
      <c r="AB194" s="54"/>
      <c r="AC194" s="54"/>
      <c r="AD194" s="54"/>
      <c r="AE194" s="54"/>
      <c r="AF194" s="54"/>
      <c r="AG194" s="54"/>
      <c r="AH194" s="54"/>
      <c r="AI194" s="54"/>
      <c r="AJ194" s="54"/>
      <c r="AK194" s="54"/>
      <c r="AL194" s="54"/>
      <c r="AM194" s="54"/>
      <c r="AN194" s="54"/>
      <c r="AO194" s="54"/>
      <c r="AP194" s="54"/>
      <c r="AQ194" s="54"/>
      <c r="AR194" s="54"/>
      <c r="AS194" s="54"/>
      <c r="AT194" s="54"/>
      <c r="AU194" s="54"/>
      <c r="AV194" s="54"/>
      <c r="AW194" s="54"/>
      <c r="AX194" s="54"/>
      <c r="AY194" s="54"/>
      <c r="AZ194" s="54"/>
      <c r="BA194" s="54"/>
      <c r="BB194" s="54"/>
      <c r="BC194" s="54"/>
      <c r="BD194" s="54"/>
      <c r="BE194" s="54"/>
      <c r="BF194" s="54"/>
      <c r="BG194" s="54"/>
      <c r="BH194" s="54"/>
      <c r="BI194" s="54"/>
      <c r="BJ194" s="54"/>
      <c r="BK194" s="54"/>
      <c r="BL194" s="54"/>
      <c r="BM194" s="54"/>
      <c r="BN194" s="54"/>
      <c r="BO194" s="54"/>
      <c r="BP194" s="54"/>
      <c r="BQ194" s="54"/>
      <c r="BR194" s="54"/>
      <c r="BS194" s="54"/>
      <c r="BT194" s="54"/>
      <c r="BU194" s="54"/>
      <c r="BV194" s="54"/>
      <c r="BW194" s="54"/>
      <c r="BX194" s="54"/>
      <c r="BY194" s="54"/>
      <c r="BZ194" s="54"/>
      <c r="CA194" s="54"/>
      <c r="CB194" s="54"/>
      <c r="CC194" s="54"/>
      <c r="CD194" s="54"/>
      <c r="CE194" s="54"/>
      <c r="CF194" s="54"/>
      <c r="CG194" s="54"/>
      <c r="CH194" s="54"/>
      <c r="CI194" s="54"/>
      <c r="CJ194" s="54"/>
      <c r="CK194" s="54"/>
      <c r="CL194" s="54"/>
      <c r="CM194" s="54"/>
      <c r="CN194" s="54"/>
      <c r="CO194" s="54"/>
      <c r="CP194" s="54"/>
      <c r="CQ194" s="54"/>
      <c r="CR194" s="54"/>
      <c r="CS194" s="54"/>
      <c r="CT194" s="54"/>
      <c r="CU194" s="54"/>
      <c r="CV194" s="54"/>
      <c r="CW194" s="54"/>
      <c r="CX194" s="54"/>
      <c r="CY194" s="54"/>
      <c r="CZ194" s="54"/>
      <c r="DA194" s="54"/>
      <c r="DB194" s="54"/>
      <c r="DC194" s="54"/>
      <c r="DD194" s="54"/>
      <c r="DE194" s="54"/>
      <c r="DF194" s="54"/>
      <c r="DG194" s="54"/>
      <c r="DH194" s="54"/>
      <c r="DI194" s="54"/>
      <c r="DJ194" s="54"/>
      <c r="DK194" s="54"/>
      <c r="DL194" s="54"/>
      <c r="DM194" s="54"/>
      <c r="DN194" s="54"/>
      <c r="DO194" s="54"/>
      <c r="DP194" s="54"/>
      <c r="DQ194" s="54"/>
      <c r="DR194" s="54"/>
      <c r="DS194" s="54"/>
      <c r="DT194" s="54"/>
      <c r="DU194" s="54"/>
      <c r="DV194" s="54"/>
      <c r="DW194" s="54"/>
      <c r="DX194" s="54"/>
      <c r="DY194" s="54"/>
      <c r="DZ194" s="54"/>
      <c r="EA194" s="54"/>
      <c r="EB194" s="54"/>
      <c r="EC194" s="54"/>
      <c r="ED194" s="54"/>
      <c r="EE194" s="54"/>
      <c r="EF194" s="54"/>
      <c r="EG194" s="54"/>
      <c r="EH194" s="54"/>
      <c r="EI194" s="54"/>
      <c r="EJ194" s="54"/>
      <c r="EK194" s="54"/>
      <c r="EL194" s="54"/>
      <c r="EM194" s="54"/>
      <c r="EN194" s="54"/>
      <c r="EO194" s="54"/>
      <c r="EP194" s="54"/>
      <c r="EQ194" s="54"/>
      <c r="ER194" s="54"/>
      <c r="ES194" s="54"/>
      <c r="ET194" s="54"/>
      <c r="EU194" s="54"/>
      <c r="EV194" s="54"/>
      <c r="EW194" s="54"/>
      <c r="EX194" s="54"/>
      <c r="EY194" s="54"/>
      <c r="EZ194" s="54"/>
      <c r="FA194" s="54"/>
      <c r="FB194" s="54"/>
      <c r="FC194" s="54"/>
      <c r="FD194" s="54"/>
      <c r="FE194" s="54"/>
      <c r="FF194" s="54"/>
      <c r="FG194" s="54"/>
      <c r="FH194" s="54"/>
      <c r="FI194" s="54"/>
      <c r="FJ194" s="54"/>
      <c r="FK194" s="54"/>
      <c r="FL194" s="54"/>
      <c r="FM194" s="54"/>
      <c r="FN194" s="54"/>
      <c r="FO194" s="54"/>
      <c r="FP194" s="54"/>
      <c r="FQ194" s="54"/>
      <c r="FR194" s="54"/>
      <c r="FS194" s="54"/>
      <c r="FT194" s="54"/>
      <c r="FU194" s="54"/>
      <c r="FV194" s="54"/>
      <c r="FW194" s="54"/>
      <c r="FX194" s="54"/>
      <c r="FY194" s="54"/>
      <c r="FZ194" s="54"/>
      <c r="GA194" s="54"/>
      <c r="GB194" s="54"/>
      <c r="GC194" s="54"/>
      <c r="GD194" s="54"/>
      <c r="GE194" s="54"/>
      <c r="GF194" s="54"/>
      <c r="GG194" s="54"/>
      <c r="GH194" s="54"/>
      <c r="GI194" s="54"/>
      <c r="GJ194" s="54"/>
      <c r="GK194" s="54"/>
      <c r="GL194" s="54"/>
      <c r="GM194" s="54"/>
      <c r="GN194" s="54"/>
      <c r="GO194" s="54"/>
      <c r="GP194" s="54"/>
      <c r="GQ194" s="54"/>
      <c r="GR194" s="54"/>
      <c r="GS194" s="54"/>
      <c r="GT194" s="54"/>
      <c r="GU194" s="54"/>
      <c r="GV194" s="54"/>
      <c r="GW194" s="54"/>
      <c r="GX194" s="54"/>
      <c r="GY194" s="54"/>
      <c r="GZ194" s="54"/>
      <c r="HA194" s="54"/>
      <c r="HB194" s="54"/>
      <c r="HC194" s="54"/>
      <c r="HD194" s="54"/>
      <c r="HE194" s="54"/>
      <c r="HF194" s="54"/>
      <c r="HG194" s="54"/>
      <c r="HH194" s="54"/>
      <c r="HI194" s="54"/>
      <c r="HJ194" s="54"/>
      <c r="HK194" s="54"/>
      <c r="HL194" s="54"/>
      <c r="HM194" s="54"/>
      <c r="HN194" s="54"/>
      <c r="HO194" s="54"/>
      <c r="HP194" s="54"/>
      <c r="HQ194" s="54"/>
      <c r="HR194" s="54"/>
      <c r="HS194" s="54"/>
      <c r="HT194" s="54"/>
      <c r="HU194" s="54"/>
      <c r="HV194" s="54"/>
      <c r="HW194" s="54"/>
      <c r="HX194" s="54"/>
      <c r="HY194" s="54"/>
      <c r="HZ194" s="54"/>
      <c r="IA194" s="54"/>
      <c r="IB194" s="54"/>
      <c r="IC194" s="54"/>
      <c r="ID194" s="54"/>
      <c r="IE194" s="54"/>
      <c r="IF194" s="54"/>
      <c r="IG194" s="54"/>
      <c r="IH194" s="54"/>
      <c r="II194" s="54"/>
      <c r="IJ194" s="54"/>
    </row>
    <row r="195" spans="1:244" ht="30" x14ac:dyDescent="0.3">
      <c r="A195" s="51"/>
      <c r="B195" s="78" t="s">
        <v>508</v>
      </c>
      <c r="C195" s="103"/>
      <c r="D195" s="53"/>
      <c r="E195" s="53"/>
      <c r="F195" s="53"/>
      <c r="G195" s="103"/>
      <c r="H195" s="103"/>
      <c r="I195" s="54"/>
      <c r="J195" s="54"/>
      <c r="K195" s="54"/>
      <c r="L195" s="54"/>
      <c r="M195" s="54"/>
      <c r="N195" s="54"/>
      <c r="O195" s="54"/>
      <c r="P195" s="54"/>
      <c r="Q195" s="54"/>
      <c r="R195" s="54"/>
      <c r="S195" s="54"/>
      <c r="T195" s="54"/>
      <c r="U195" s="54"/>
      <c r="V195" s="54"/>
      <c r="W195" s="54"/>
      <c r="X195" s="54"/>
      <c r="Y195" s="54"/>
      <c r="Z195" s="54"/>
      <c r="AA195" s="54"/>
      <c r="AB195" s="54"/>
      <c r="AC195" s="54"/>
      <c r="AD195" s="54"/>
      <c r="AE195" s="54"/>
      <c r="AF195" s="54"/>
      <c r="AG195" s="54"/>
      <c r="AH195" s="54"/>
      <c r="AI195" s="54"/>
      <c r="AJ195" s="54"/>
      <c r="AK195" s="54"/>
      <c r="AL195" s="54"/>
      <c r="AM195" s="54"/>
      <c r="AN195" s="54"/>
      <c r="AO195" s="54"/>
      <c r="AP195" s="54"/>
      <c r="AQ195" s="54"/>
      <c r="AR195" s="54"/>
      <c r="AS195" s="54"/>
      <c r="AT195" s="54"/>
      <c r="AU195" s="54"/>
      <c r="AV195" s="54"/>
      <c r="AW195" s="54"/>
      <c r="AX195" s="54"/>
      <c r="AY195" s="54"/>
      <c r="AZ195" s="54"/>
      <c r="BA195" s="54"/>
      <c r="BB195" s="54"/>
      <c r="BC195" s="54"/>
      <c r="BD195" s="54"/>
      <c r="BE195" s="54"/>
      <c r="BF195" s="54"/>
      <c r="BG195" s="54"/>
      <c r="BH195" s="54"/>
      <c r="BI195" s="54"/>
      <c r="BJ195" s="54"/>
      <c r="BK195" s="54"/>
      <c r="BL195" s="54"/>
      <c r="BM195" s="54"/>
      <c r="BN195" s="54"/>
      <c r="BO195" s="54"/>
      <c r="BP195" s="54"/>
      <c r="BQ195" s="54"/>
      <c r="BR195" s="54"/>
      <c r="BS195" s="54"/>
      <c r="BT195" s="54"/>
      <c r="BU195" s="54"/>
      <c r="BV195" s="54"/>
      <c r="BW195" s="54"/>
      <c r="BX195" s="54"/>
      <c r="BY195" s="54"/>
      <c r="BZ195" s="54"/>
      <c r="CA195" s="54"/>
      <c r="CB195" s="54"/>
      <c r="CC195" s="54"/>
      <c r="CD195" s="54"/>
      <c r="CE195" s="54"/>
      <c r="CF195" s="54"/>
      <c r="CG195" s="54"/>
      <c r="CH195" s="54"/>
      <c r="CI195" s="54"/>
      <c r="CJ195" s="54"/>
      <c r="CK195" s="54"/>
      <c r="CL195" s="54"/>
      <c r="CM195" s="54"/>
      <c r="CN195" s="54"/>
      <c r="CO195" s="54"/>
      <c r="CP195" s="54"/>
      <c r="CQ195" s="54"/>
      <c r="CR195" s="54"/>
      <c r="CS195" s="54"/>
      <c r="CT195" s="54"/>
      <c r="CU195" s="54"/>
      <c r="CV195" s="54"/>
      <c r="CW195" s="54"/>
      <c r="CX195" s="54"/>
      <c r="CY195" s="54"/>
      <c r="CZ195" s="54"/>
      <c r="DA195" s="54"/>
      <c r="DB195" s="54"/>
      <c r="DC195" s="54"/>
      <c r="DD195" s="54"/>
      <c r="DE195" s="54"/>
      <c r="DF195" s="54"/>
      <c r="DG195" s="54"/>
      <c r="DH195" s="54"/>
      <c r="DI195" s="54"/>
      <c r="DJ195" s="54"/>
      <c r="DK195" s="54"/>
      <c r="DL195" s="54"/>
      <c r="DM195" s="54"/>
      <c r="DN195" s="54"/>
      <c r="DO195" s="54"/>
      <c r="DP195" s="54"/>
      <c r="DQ195" s="54"/>
      <c r="DR195" s="54"/>
      <c r="DS195" s="54"/>
      <c r="DT195" s="54"/>
      <c r="DU195" s="54"/>
      <c r="DV195" s="54"/>
      <c r="DW195" s="54"/>
      <c r="DX195" s="54"/>
      <c r="DY195" s="54"/>
      <c r="DZ195" s="54"/>
      <c r="EA195" s="54"/>
      <c r="EB195" s="54"/>
      <c r="EC195" s="54"/>
      <c r="ED195" s="54"/>
      <c r="EE195" s="54"/>
      <c r="EF195" s="54"/>
      <c r="EG195" s="54"/>
      <c r="EH195" s="54"/>
      <c r="EI195" s="54"/>
      <c r="EJ195" s="54"/>
      <c r="EK195" s="54"/>
      <c r="EL195" s="54"/>
      <c r="EM195" s="54"/>
      <c r="EN195" s="54"/>
      <c r="EO195" s="54"/>
      <c r="EP195" s="54"/>
      <c r="EQ195" s="54"/>
      <c r="ER195" s="54"/>
      <c r="ES195" s="54"/>
      <c r="ET195" s="54"/>
      <c r="EU195" s="54"/>
      <c r="EV195" s="54"/>
      <c r="EW195" s="54"/>
      <c r="EX195" s="54"/>
      <c r="EY195" s="54"/>
      <c r="EZ195" s="54"/>
      <c r="FA195" s="54"/>
      <c r="FB195" s="54"/>
      <c r="FC195" s="54"/>
      <c r="FD195" s="54"/>
      <c r="FE195" s="54"/>
      <c r="FF195" s="54"/>
      <c r="FG195" s="54"/>
      <c r="FH195" s="54"/>
      <c r="FI195" s="54"/>
      <c r="FJ195" s="54"/>
      <c r="FK195" s="54"/>
      <c r="FL195" s="54"/>
      <c r="FM195" s="54"/>
      <c r="FN195" s="54"/>
      <c r="FO195" s="54"/>
      <c r="FP195" s="54"/>
      <c r="FQ195" s="54"/>
      <c r="FR195" s="54"/>
      <c r="FS195" s="54"/>
      <c r="FT195" s="54"/>
      <c r="FU195" s="54"/>
      <c r="FV195" s="54"/>
      <c r="FW195" s="54"/>
      <c r="FX195" s="54"/>
      <c r="FY195" s="54"/>
      <c r="FZ195" s="54"/>
      <c r="GA195" s="54"/>
      <c r="GB195" s="54"/>
      <c r="GC195" s="54"/>
      <c r="GD195" s="54"/>
      <c r="GE195" s="54"/>
      <c r="GF195" s="54"/>
      <c r="GG195" s="54"/>
      <c r="GH195" s="54"/>
      <c r="GI195" s="54"/>
      <c r="GJ195" s="54"/>
      <c r="GK195" s="54"/>
      <c r="GL195" s="54"/>
      <c r="GM195" s="54"/>
      <c r="GN195" s="54"/>
      <c r="GO195" s="54"/>
      <c r="GP195" s="54"/>
      <c r="GQ195" s="54"/>
      <c r="GR195" s="54"/>
      <c r="GS195" s="54"/>
      <c r="GT195" s="54"/>
      <c r="GU195" s="54"/>
      <c r="GV195" s="54"/>
      <c r="GW195" s="54"/>
      <c r="GX195" s="54"/>
      <c r="GY195" s="54"/>
      <c r="GZ195" s="54"/>
      <c r="HA195" s="54"/>
      <c r="HB195" s="54"/>
      <c r="HC195" s="54"/>
      <c r="HD195" s="54"/>
      <c r="HE195" s="54"/>
      <c r="HF195" s="54"/>
      <c r="HG195" s="54"/>
      <c r="HH195" s="54"/>
      <c r="HI195" s="54"/>
      <c r="HJ195" s="54"/>
      <c r="HK195" s="54"/>
      <c r="HL195" s="54"/>
      <c r="HM195" s="54"/>
      <c r="HN195" s="54"/>
      <c r="HO195" s="54"/>
      <c r="HP195" s="54"/>
      <c r="HQ195" s="54"/>
      <c r="HR195" s="54"/>
      <c r="HS195" s="54"/>
      <c r="HT195" s="54"/>
      <c r="HU195" s="54"/>
      <c r="HV195" s="54"/>
      <c r="HW195" s="54"/>
      <c r="HX195" s="54"/>
      <c r="HY195" s="54"/>
      <c r="HZ195" s="54"/>
      <c r="IA195" s="54"/>
      <c r="IB195" s="54"/>
      <c r="IC195" s="54"/>
      <c r="ID195" s="54"/>
      <c r="IE195" s="54"/>
      <c r="IF195" s="54"/>
      <c r="IG195" s="54"/>
      <c r="IH195" s="54"/>
      <c r="II195" s="54"/>
      <c r="IJ195" s="54"/>
    </row>
    <row r="196" spans="1:244" x14ac:dyDescent="0.3">
      <c r="A196" s="51"/>
      <c r="B196" s="59" t="s">
        <v>361</v>
      </c>
      <c r="C196" s="103"/>
      <c r="D196" s="53"/>
      <c r="E196" s="53"/>
      <c r="F196" s="53"/>
      <c r="G196" s="58">
        <v>-176017.27</v>
      </c>
      <c r="H196" s="80">
        <f>G196-[2]cheltuieli!$G$196</f>
        <v>-219.02999999999884</v>
      </c>
      <c r="I196" s="54"/>
      <c r="J196" s="54"/>
      <c r="K196" s="54"/>
      <c r="L196" s="54"/>
      <c r="M196" s="54"/>
      <c r="N196" s="54"/>
      <c r="O196" s="54"/>
      <c r="P196" s="54"/>
      <c r="Q196" s="54"/>
      <c r="R196" s="54"/>
      <c r="S196" s="54"/>
      <c r="T196" s="54"/>
      <c r="U196" s="54"/>
      <c r="V196" s="54"/>
      <c r="W196" s="54"/>
      <c r="X196" s="54"/>
      <c r="Y196" s="54"/>
      <c r="Z196" s="54"/>
      <c r="AA196" s="54"/>
      <c r="AB196" s="54"/>
      <c r="AC196" s="54"/>
      <c r="AD196" s="54"/>
      <c r="AE196" s="54"/>
      <c r="AF196" s="54"/>
      <c r="AG196" s="54"/>
      <c r="AH196" s="54"/>
      <c r="AI196" s="54"/>
      <c r="AJ196" s="54"/>
      <c r="AK196" s="54"/>
      <c r="AL196" s="54"/>
      <c r="AM196" s="54"/>
      <c r="AN196" s="54"/>
      <c r="IJ196" s="54"/>
    </row>
    <row r="197" spans="1:244" x14ac:dyDescent="0.3">
      <c r="A197" s="51" t="s">
        <v>424</v>
      </c>
      <c r="B197" s="79" t="s">
        <v>425</v>
      </c>
      <c r="C197" s="103">
        <f t="shared" ref="C197:H197" si="67">+C198+C199+C200</f>
        <v>0</v>
      </c>
      <c r="D197" s="103">
        <f t="shared" si="67"/>
        <v>4900000</v>
      </c>
      <c r="E197" s="103">
        <f t="shared" si="67"/>
        <v>4797260</v>
      </c>
      <c r="F197" s="103">
        <f t="shared" si="67"/>
        <v>3326930</v>
      </c>
      <c r="G197" s="103">
        <f t="shared" si="67"/>
        <v>2848161.8</v>
      </c>
      <c r="H197" s="103">
        <f t="shared" si="67"/>
        <v>522796.59999999963</v>
      </c>
      <c r="IJ197" s="54"/>
    </row>
    <row r="198" spans="1:244" x14ac:dyDescent="0.3">
      <c r="A198" s="51"/>
      <c r="B198" s="76" t="s">
        <v>416</v>
      </c>
      <c r="C198" s="103"/>
      <c r="D198" s="53">
        <v>4900000</v>
      </c>
      <c r="E198" s="53">
        <v>4797260</v>
      </c>
      <c r="F198" s="53">
        <v>3326930</v>
      </c>
      <c r="G198" s="80">
        <v>2848161.8</v>
      </c>
      <c r="H198" s="80">
        <f>G198-[2]cheltuieli!$G$198</f>
        <v>522796.59999999963</v>
      </c>
      <c r="I198" s="80"/>
      <c r="J198" s="80"/>
      <c r="K198" s="80"/>
      <c r="L198" s="80"/>
      <c r="M198" s="80"/>
      <c r="N198" s="80"/>
      <c r="O198" s="80"/>
      <c r="P198" s="80"/>
      <c r="Q198" s="80"/>
      <c r="R198" s="80"/>
      <c r="S198" s="80"/>
      <c r="T198" s="80"/>
      <c r="U198" s="80"/>
      <c r="V198" s="80"/>
      <c r="W198" s="80"/>
      <c r="X198" s="80"/>
      <c r="Y198" s="80"/>
      <c r="Z198" s="80"/>
      <c r="AA198" s="80"/>
      <c r="IJ198" s="54"/>
    </row>
    <row r="199" spans="1:244" ht="30" x14ac:dyDescent="0.3">
      <c r="A199" s="51"/>
      <c r="B199" s="76" t="s">
        <v>426</v>
      </c>
      <c r="C199" s="103"/>
      <c r="D199" s="53"/>
      <c r="E199" s="53"/>
      <c r="F199" s="53"/>
      <c r="G199" s="80"/>
      <c r="H199" s="80"/>
      <c r="I199" s="41"/>
      <c r="J199" s="41"/>
      <c r="K199" s="41"/>
      <c r="L199" s="41"/>
      <c r="M199" s="41"/>
      <c r="N199" s="41"/>
      <c r="O199" s="41"/>
      <c r="P199" s="41"/>
      <c r="Q199" s="41"/>
      <c r="R199" s="41"/>
      <c r="S199" s="41"/>
      <c r="T199" s="41"/>
      <c r="U199" s="41"/>
      <c r="V199" s="41"/>
      <c r="W199" s="41"/>
      <c r="X199" s="41"/>
      <c r="Y199" s="41"/>
      <c r="Z199" s="41"/>
      <c r="AA199" s="41"/>
      <c r="IJ199" s="54"/>
    </row>
    <row r="200" spans="1:244" ht="60" x14ac:dyDescent="0.3">
      <c r="A200" s="51"/>
      <c r="B200" s="76" t="s">
        <v>370</v>
      </c>
      <c r="C200" s="103"/>
      <c r="D200" s="53"/>
      <c r="E200" s="53"/>
      <c r="F200" s="53"/>
      <c r="G200" s="80"/>
      <c r="H200" s="80"/>
      <c r="I200" s="41"/>
      <c r="J200" s="41"/>
      <c r="K200" s="41"/>
      <c r="L200" s="41"/>
      <c r="M200" s="41"/>
      <c r="N200" s="41"/>
      <c r="O200" s="41"/>
      <c r="P200" s="41"/>
      <c r="Q200" s="41"/>
      <c r="R200" s="41"/>
      <c r="S200" s="41"/>
      <c r="T200" s="41"/>
      <c r="U200" s="41"/>
      <c r="V200" s="41"/>
      <c r="W200" s="41"/>
      <c r="X200" s="41"/>
      <c r="Y200" s="41"/>
      <c r="Z200" s="41"/>
      <c r="AA200" s="41"/>
    </row>
    <row r="201" spans="1:244" x14ac:dyDescent="0.3">
      <c r="A201" s="51"/>
      <c r="B201" s="59" t="s">
        <v>361</v>
      </c>
      <c r="C201" s="103"/>
      <c r="D201" s="53"/>
      <c r="E201" s="53"/>
      <c r="F201" s="53"/>
      <c r="G201" s="80">
        <v>-852</v>
      </c>
      <c r="H201" s="80">
        <f>G201-[2]cheltuieli!$G$201</f>
        <v>-852</v>
      </c>
    </row>
    <row r="202" spans="1:244" x14ac:dyDescent="0.3">
      <c r="A202" s="51" t="s">
        <v>427</v>
      </c>
      <c r="B202" s="79" t="s">
        <v>428</v>
      </c>
      <c r="C202" s="102">
        <f>+C203+C204+C208+C211+C205+C212</f>
        <v>0</v>
      </c>
      <c r="D202" s="102">
        <f t="shared" ref="D202:H202" si="68">+D203+D204+D208+D211+D205+D212</f>
        <v>21599120</v>
      </c>
      <c r="E202" s="102">
        <f t="shared" si="68"/>
        <v>21729700</v>
      </c>
      <c r="F202" s="102">
        <f t="shared" si="68"/>
        <v>18806140</v>
      </c>
      <c r="G202" s="102">
        <f t="shared" si="68"/>
        <v>16504110.49</v>
      </c>
      <c r="H202" s="102">
        <f t="shared" si="68"/>
        <v>3006758.3900000006</v>
      </c>
      <c r="AO202" s="54"/>
      <c r="AP202" s="54"/>
      <c r="AQ202" s="54"/>
      <c r="AR202" s="54"/>
      <c r="AS202" s="54"/>
      <c r="AT202" s="54"/>
      <c r="AU202" s="54"/>
      <c r="AV202" s="54"/>
      <c r="AW202" s="54"/>
      <c r="AX202" s="54"/>
      <c r="AY202" s="54"/>
      <c r="AZ202" s="54"/>
      <c r="BA202" s="54"/>
      <c r="BB202" s="54"/>
      <c r="BC202" s="54"/>
      <c r="BD202" s="54"/>
      <c r="BE202" s="54"/>
      <c r="BF202" s="54"/>
      <c r="BG202" s="54"/>
      <c r="BH202" s="54"/>
      <c r="BI202" s="54"/>
      <c r="BJ202" s="54"/>
      <c r="BK202" s="54"/>
      <c r="BL202" s="54"/>
      <c r="BM202" s="54"/>
      <c r="BN202" s="54"/>
      <c r="BO202" s="54"/>
      <c r="BP202" s="54"/>
      <c r="BQ202" s="54"/>
      <c r="BR202" s="54"/>
      <c r="BS202" s="54"/>
      <c r="BT202" s="54"/>
      <c r="BU202" s="54"/>
      <c r="BV202" s="54"/>
      <c r="BW202" s="54"/>
      <c r="BX202" s="54"/>
      <c r="BY202" s="54"/>
      <c r="BZ202" s="54"/>
      <c r="CA202" s="54"/>
      <c r="CB202" s="54"/>
      <c r="CC202" s="54"/>
      <c r="CD202" s="54"/>
      <c r="CE202" s="54"/>
      <c r="CF202" s="54"/>
      <c r="CG202" s="54"/>
      <c r="CH202" s="54"/>
      <c r="CI202" s="54"/>
      <c r="CJ202" s="54"/>
      <c r="CK202" s="54"/>
      <c r="CL202" s="54"/>
      <c r="CM202" s="54"/>
      <c r="CN202" s="54"/>
      <c r="CO202" s="54"/>
      <c r="CP202" s="54"/>
      <c r="CQ202" s="54"/>
      <c r="CR202" s="54"/>
      <c r="CS202" s="54"/>
      <c r="CT202" s="54"/>
      <c r="CU202" s="54"/>
      <c r="CV202" s="54"/>
      <c r="CW202" s="54"/>
      <c r="CX202" s="54"/>
      <c r="CY202" s="54"/>
      <c r="CZ202" s="54"/>
      <c r="DA202" s="54"/>
      <c r="DB202" s="54"/>
      <c r="DC202" s="54"/>
      <c r="DD202" s="54"/>
      <c r="DE202" s="54"/>
      <c r="DF202" s="54"/>
      <c r="DG202" s="54"/>
      <c r="DH202" s="54"/>
      <c r="DI202" s="54"/>
      <c r="DJ202" s="54"/>
      <c r="DK202" s="54"/>
      <c r="DL202" s="54"/>
      <c r="DM202" s="54"/>
      <c r="DN202" s="54"/>
      <c r="DO202" s="54"/>
      <c r="DP202" s="54"/>
      <c r="DQ202" s="54"/>
      <c r="DR202" s="54"/>
      <c r="DS202" s="54"/>
      <c r="DT202" s="54"/>
      <c r="DU202" s="54"/>
      <c r="DV202" s="54"/>
      <c r="DW202" s="54"/>
      <c r="DX202" s="54"/>
      <c r="DY202" s="54"/>
      <c r="DZ202" s="54"/>
      <c r="EA202" s="54"/>
      <c r="EB202" s="54"/>
      <c r="EC202" s="54"/>
      <c r="ED202" s="54"/>
      <c r="EE202" s="54"/>
      <c r="EF202" s="54"/>
      <c r="EG202" s="54"/>
      <c r="EH202" s="54"/>
      <c r="EI202" s="54"/>
      <c r="EJ202" s="54"/>
      <c r="EK202" s="54"/>
      <c r="EL202" s="54"/>
      <c r="EM202" s="54"/>
      <c r="EN202" s="54"/>
      <c r="EO202" s="54"/>
      <c r="EP202" s="54"/>
      <c r="EQ202" s="54"/>
      <c r="ER202" s="54"/>
      <c r="ES202" s="54"/>
      <c r="ET202" s="54"/>
      <c r="EU202" s="54"/>
      <c r="EV202" s="54"/>
      <c r="EW202" s="54"/>
      <c r="EX202" s="54"/>
      <c r="EY202" s="54"/>
      <c r="EZ202" s="54"/>
      <c r="FA202" s="54"/>
      <c r="FB202" s="54"/>
      <c r="FC202" s="54"/>
      <c r="FD202" s="54"/>
      <c r="FE202" s="54"/>
      <c r="FF202" s="54"/>
      <c r="FG202" s="54"/>
      <c r="FH202" s="54"/>
      <c r="FI202" s="54"/>
      <c r="FJ202" s="54"/>
      <c r="FK202" s="54"/>
      <c r="FL202" s="54"/>
      <c r="FM202" s="54"/>
      <c r="FN202" s="54"/>
      <c r="FO202" s="54"/>
      <c r="FP202" s="54"/>
      <c r="FQ202" s="54"/>
      <c r="FR202" s="54"/>
      <c r="FS202" s="54"/>
      <c r="FT202" s="54"/>
      <c r="FU202" s="54"/>
      <c r="FV202" s="54"/>
      <c r="FW202" s="54"/>
      <c r="FX202" s="54"/>
      <c r="FY202" s="54"/>
      <c r="FZ202" s="54"/>
      <c r="GA202" s="54"/>
      <c r="GB202" s="54"/>
      <c r="GC202" s="54"/>
      <c r="GD202" s="54"/>
      <c r="GE202" s="54"/>
      <c r="GF202" s="54"/>
      <c r="GG202" s="54"/>
      <c r="GH202" s="54"/>
      <c r="GI202" s="54"/>
      <c r="GJ202" s="54"/>
      <c r="GK202" s="54"/>
      <c r="GL202" s="54"/>
      <c r="GM202" s="54"/>
      <c r="GN202" s="54"/>
      <c r="GO202" s="54"/>
      <c r="GP202" s="54"/>
      <c r="GQ202" s="54"/>
      <c r="GR202" s="54"/>
      <c r="GS202" s="54"/>
      <c r="GT202" s="54"/>
      <c r="GU202" s="54"/>
      <c r="GV202" s="54"/>
      <c r="GW202" s="54"/>
      <c r="GX202" s="54"/>
      <c r="GY202" s="54"/>
      <c r="GZ202" s="54"/>
      <c r="HA202" s="54"/>
      <c r="HB202" s="54"/>
      <c r="HC202" s="54"/>
      <c r="HD202" s="54"/>
      <c r="HE202" s="54"/>
      <c r="HF202" s="54"/>
      <c r="HG202" s="54"/>
      <c r="HH202" s="54"/>
      <c r="HI202" s="54"/>
      <c r="HJ202" s="54"/>
      <c r="HK202" s="54"/>
      <c r="HL202" s="54"/>
      <c r="HM202" s="54"/>
      <c r="HN202" s="54"/>
      <c r="HO202" s="54"/>
      <c r="HP202" s="54"/>
      <c r="HQ202" s="54"/>
      <c r="HR202" s="54"/>
      <c r="HS202" s="54"/>
      <c r="HT202" s="54"/>
      <c r="HU202" s="54"/>
      <c r="HV202" s="54"/>
      <c r="HW202" s="54"/>
      <c r="HX202" s="54"/>
      <c r="HY202" s="54"/>
      <c r="HZ202" s="54"/>
      <c r="IA202" s="54"/>
      <c r="IB202" s="54"/>
      <c r="IC202" s="54"/>
      <c r="ID202" s="54"/>
      <c r="IE202" s="54"/>
      <c r="IF202" s="54"/>
      <c r="IG202" s="54"/>
      <c r="IH202" s="54"/>
      <c r="II202" s="54"/>
    </row>
    <row r="203" spans="1:244" x14ac:dyDescent="0.3">
      <c r="A203" s="51"/>
      <c r="B203" s="58" t="s">
        <v>429</v>
      </c>
      <c r="C203" s="103"/>
      <c r="D203" s="53">
        <v>21554790</v>
      </c>
      <c r="E203" s="53">
        <v>21689980</v>
      </c>
      <c r="F203" s="53">
        <v>18766420</v>
      </c>
      <c r="G203" s="80">
        <v>16464400.49</v>
      </c>
      <c r="H203" s="80">
        <f>G203-[2]cheltuieli!$G$203</f>
        <v>2998512.3900000006</v>
      </c>
      <c r="I203" s="54"/>
      <c r="J203" s="54"/>
      <c r="K203" s="54"/>
      <c r="L203" s="54"/>
      <c r="M203" s="54"/>
      <c r="N203" s="54"/>
      <c r="O203" s="54"/>
      <c r="P203" s="54"/>
      <c r="Q203" s="54"/>
      <c r="R203" s="54"/>
      <c r="S203" s="54"/>
      <c r="T203" s="54"/>
      <c r="U203" s="54"/>
      <c r="V203" s="54"/>
      <c r="W203" s="54"/>
      <c r="X203" s="54"/>
      <c r="Y203" s="54"/>
      <c r="Z203" s="54"/>
      <c r="AA203" s="54"/>
      <c r="AB203" s="54"/>
      <c r="AC203" s="54"/>
      <c r="AD203" s="54"/>
      <c r="AE203" s="54"/>
      <c r="AF203" s="54"/>
      <c r="AG203" s="54"/>
      <c r="AH203" s="54"/>
      <c r="AI203" s="54"/>
      <c r="AJ203" s="54"/>
      <c r="AK203" s="54"/>
      <c r="AL203" s="54"/>
      <c r="AM203" s="54"/>
      <c r="AN203" s="54"/>
    </row>
    <row r="204" spans="1:244" ht="60" x14ac:dyDescent="0.3">
      <c r="A204" s="51"/>
      <c r="B204" s="58" t="s">
        <v>370</v>
      </c>
      <c r="C204" s="103"/>
      <c r="D204" s="53"/>
      <c r="E204" s="53"/>
      <c r="F204" s="53"/>
      <c r="G204" s="80"/>
      <c r="H204" s="80"/>
    </row>
    <row r="205" spans="1:244" x14ac:dyDescent="0.3">
      <c r="A205" s="51"/>
      <c r="B205" s="58" t="s">
        <v>430</v>
      </c>
      <c r="C205" s="103">
        <f t="shared" ref="C205:H205" si="69">C206+C207</f>
        <v>0</v>
      </c>
      <c r="D205" s="103">
        <f t="shared" si="69"/>
        <v>0</v>
      </c>
      <c r="E205" s="103">
        <f t="shared" si="69"/>
        <v>0</v>
      </c>
      <c r="F205" s="103">
        <f t="shared" si="69"/>
        <v>0</v>
      </c>
      <c r="G205" s="103">
        <f t="shared" si="69"/>
        <v>0</v>
      </c>
      <c r="H205" s="103">
        <f t="shared" si="69"/>
        <v>0</v>
      </c>
    </row>
    <row r="206" spans="1:244" x14ac:dyDescent="0.3">
      <c r="A206" s="51"/>
      <c r="B206" s="58" t="s">
        <v>368</v>
      </c>
      <c r="C206" s="103"/>
      <c r="D206" s="53"/>
      <c r="E206" s="53"/>
      <c r="F206" s="53"/>
      <c r="G206" s="80"/>
      <c r="H206" s="80"/>
    </row>
    <row r="207" spans="1:244" ht="60" x14ac:dyDescent="0.3">
      <c r="A207" s="51"/>
      <c r="B207" s="58" t="s">
        <v>370</v>
      </c>
      <c r="C207" s="103"/>
      <c r="D207" s="53"/>
      <c r="E207" s="53"/>
      <c r="F207" s="53"/>
      <c r="G207" s="80"/>
      <c r="H207" s="80"/>
    </row>
    <row r="208" spans="1:244" ht="30" x14ac:dyDescent="0.3">
      <c r="A208" s="51"/>
      <c r="B208" s="58" t="s">
        <v>431</v>
      </c>
      <c r="C208" s="103">
        <f t="shared" ref="C208:H208" si="70">C209+C210</f>
        <v>0</v>
      </c>
      <c r="D208" s="103">
        <f t="shared" si="70"/>
        <v>44330</v>
      </c>
      <c r="E208" s="103">
        <f t="shared" si="70"/>
        <v>39720</v>
      </c>
      <c r="F208" s="103">
        <f t="shared" si="70"/>
        <v>39720</v>
      </c>
      <c r="G208" s="103">
        <f t="shared" si="70"/>
        <v>39710</v>
      </c>
      <c r="H208" s="103">
        <f t="shared" si="70"/>
        <v>8246</v>
      </c>
    </row>
    <row r="209" spans="1:244" x14ac:dyDescent="0.3">
      <c r="A209" s="57"/>
      <c r="B209" s="58" t="s">
        <v>368</v>
      </c>
      <c r="C209" s="103"/>
      <c r="D209" s="53">
        <v>44330</v>
      </c>
      <c r="E209" s="53">
        <v>39720</v>
      </c>
      <c r="F209" s="53">
        <v>39720</v>
      </c>
      <c r="G209" s="80">
        <v>39710</v>
      </c>
      <c r="H209" s="80">
        <f>G209-[2]cheltuieli!$G$209</f>
        <v>8246</v>
      </c>
    </row>
    <row r="210" spans="1:244" ht="60" x14ac:dyDescent="0.3">
      <c r="A210" s="57"/>
      <c r="B210" s="58" t="s">
        <v>370</v>
      </c>
      <c r="C210" s="103"/>
      <c r="D210" s="53"/>
      <c r="E210" s="53"/>
      <c r="F210" s="53"/>
      <c r="G210" s="80"/>
      <c r="H210" s="80"/>
      <c r="IJ210" s="54"/>
    </row>
    <row r="211" spans="1:244" ht="30" x14ac:dyDescent="0.3">
      <c r="A211" s="51"/>
      <c r="B211" s="58" t="s">
        <v>432</v>
      </c>
      <c r="C211" s="103"/>
      <c r="D211" s="53"/>
      <c r="E211" s="53"/>
      <c r="F211" s="53"/>
      <c r="G211" s="80"/>
      <c r="H211" s="80"/>
      <c r="IJ211" s="54"/>
    </row>
    <row r="212" spans="1:244" x14ac:dyDescent="0.3">
      <c r="A212" s="57"/>
      <c r="B212" s="58" t="s">
        <v>509</v>
      </c>
      <c r="C212" s="103"/>
      <c r="D212" s="53"/>
      <c r="E212" s="53"/>
      <c r="F212" s="53"/>
      <c r="G212" s="80"/>
      <c r="H212" s="80"/>
    </row>
    <row r="213" spans="1:244" x14ac:dyDescent="0.3">
      <c r="A213" s="57"/>
      <c r="B213" s="59" t="s">
        <v>361</v>
      </c>
      <c r="C213" s="103"/>
      <c r="D213" s="53"/>
      <c r="E213" s="53"/>
      <c r="F213" s="53"/>
      <c r="G213" s="80">
        <v>-474.97</v>
      </c>
      <c r="H213" s="80">
        <f>G213-[2]cheltuieli!$G$213</f>
        <v>-110.40000000000003</v>
      </c>
    </row>
    <row r="214" spans="1:244" ht="16.5" customHeight="1" x14ac:dyDescent="0.3">
      <c r="A214" s="57" t="s">
        <v>433</v>
      </c>
      <c r="B214" s="79" t="s">
        <v>434</v>
      </c>
      <c r="C214" s="103">
        <f>+C215+C216+C217</f>
        <v>0</v>
      </c>
      <c r="D214" s="103">
        <f t="shared" ref="D214:H214" si="71">+D215+D216+D217</f>
        <v>6456000</v>
      </c>
      <c r="E214" s="103">
        <f t="shared" si="71"/>
        <v>6134410</v>
      </c>
      <c r="F214" s="103">
        <f t="shared" si="71"/>
        <v>3884410</v>
      </c>
      <c r="G214" s="103">
        <f t="shared" si="71"/>
        <v>2954010</v>
      </c>
      <c r="H214" s="103">
        <f t="shared" si="71"/>
        <v>709510.94</v>
      </c>
    </row>
    <row r="215" spans="1:244" x14ac:dyDescent="0.3">
      <c r="A215" s="57"/>
      <c r="B215" s="76" t="s">
        <v>416</v>
      </c>
      <c r="C215" s="103"/>
      <c r="D215" s="53">
        <v>6456000</v>
      </c>
      <c r="E215" s="53">
        <v>6134410</v>
      </c>
      <c r="F215" s="53">
        <v>3884410</v>
      </c>
      <c r="G215" s="80">
        <v>2954010</v>
      </c>
      <c r="H215" s="80">
        <f>G215-[2]cheltuieli!$G$215</f>
        <v>709510.94</v>
      </c>
    </row>
    <row r="216" spans="1:244" ht="30" x14ac:dyDescent="0.3">
      <c r="A216" s="57"/>
      <c r="B216" s="76" t="s">
        <v>426</v>
      </c>
      <c r="C216" s="103"/>
      <c r="D216" s="53"/>
      <c r="E216" s="53"/>
      <c r="F216" s="53"/>
      <c r="G216" s="80"/>
      <c r="H216" s="80"/>
    </row>
    <row r="217" spans="1:244" ht="60" x14ac:dyDescent="0.3">
      <c r="A217" s="57"/>
      <c r="B217" s="76" t="s">
        <v>370</v>
      </c>
      <c r="C217" s="103"/>
      <c r="D217" s="53"/>
      <c r="E217" s="53"/>
      <c r="F217" s="53"/>
      <c r="G217" s="80"/>
      <c r="H217" s="80"/>
    </row>
    <row r="218" spans="1:244" x14ac:dyDescent="0.3">
      <c r="A218" s="57"/>
      <c r="B218" s="59" t="s">
        <v>361</v>
      </c>
      <c r="C218" s="103"/>
      <c r="D218" s="53"/>
      <c r="E218" s="53"/>
      <c r="F218" s="53"/>
      <c r="G218" s="80">
        <v>-20596</v>
      </c>
      <c r="H218" s="80">
        <f>G218-[2]cheltuieli!$G$218</f>
        <v>0</v>
      </c>
    </row>
    <row r="219" spans="1:244" x14ac:dyDescent="0.3">
      <c r="A219" s="57" t="s">
        <v>435</v>
      </c>
      <c r="B219" s="55" t="s">
        <v>436</v>
      </c>
      <c r="C219" s="103">
        <f t="shared" ref="C219:H219" si="72">C220+C221</f>
        <v>0</v>
      </c>
      <c r="D219" s="103">
        <f t="shared" si="72"/>
        <v>2206000</v>
      </c>
      <c r="E219" s="103">
        <f t="shared" si="72"/>
        <v>2228120</v>
      </c>
      <c r="F219" s="103">
        <f t="shared" si="72"/>
        <v>1593620</v>
      </c>
      <c r="G219" s="103">
        <f t="shared" si="72"/>
        <v>1366710</v>
      </c>
      <c r="H219" s="103">
        <f t="shared" si="72"/>
        <v>220000</v>
      </c>
    </row>
    <row r="220" spans="1:244" x14ac:dyDescent="0.3">
      <c r="A220" s="57"/>
      <c r="B220" s="81" t="s">
        <v>368</v>
      </c>
      <c r="C220" s="103"/>
      <c r="D220" s="53">
        <v>2206000</v>
      </c>
      <c r="E220" s="53">
        <v>2228120</v>
      </c>
      <c r="F220" s="53">
        <v>1593620</v>
      </c>
      <c r="G220" s="126">
        <v>1366710</v>
      </c>
      <c r="H220" s="80">
        <f>G220-[2]cheltuieli!$G$220</f>
        <v>220000</v>
      </c>
    </row>
    <row r="221" spans="1:244" ht="60" x14ac:dyDescent="0.3">
      <c r="A221" s="57"/>
      <c r="B221" s="81" t="s">
        <v>370</v>
      </c>
      <c r="C221" s="103"/>
      <c r="D221" s="53"/>
      <c r="E221" s="53"/>
      <c r="F221" s="53"/>
      <c r="G221" s="126"/>
      <c r="H221" s="126"/>
    </row>
    <row r="222" spans="1:244" x14ac:dyDescent="0.3">
      <c r="A222" s="57"/>
      <c r="B222" s="59" t="s">
        <v>361</v>
      </c>
      <c r="C222" s="103"/>
      <c r="D222" s="53"/>
      <c r="E222" s="53"/>
      <c r="F222" s="53"/>
      <c r="G222" s="126"/>
      <c r="H222" s="126"/>
    </row>
    <row r="223" spans="1:244" x14ac:dyDescent="0.3">
      <c r="A223" s="57" t="s">
        <v>437</v>
      </c>
      <c r="B223" s="55" t="s">
        <v>438</v>
      </c>
      <c r="C223" s="102">
        <f>+C224+C242</f>
        <v>0</v>
      </c>
      <c r="D223" s="102">
        <f t="shared" ref="D223:H223" si="73">+D224+D242</f>
        <v>311428790</v>
      </c>
      <c r="E223" s="102">
        <f t="shared" si="73"/>
        <v>289533300</v>
      </c>
      <c r="F223" s="102">
        <f t="shared" si="73"/>
        <v>268910890</v>
      </c>
      <c r="G223" s="102">
        <f t="shared" si="73"/>
        <v>245274200.87</v>
      </c>
      <c r="H223" s="102">
        <f t="shared" si="73"/>
        <v>34369577.62000002</v>
      </c>
    </row>
    <row r="224" spans="1:244" x14ac:dyDescent="0.3">
      <c r="A224" s="57" t="s">
        <v>439</v>
      </c>
      <c r="B224" s="55" t="s">
        <v>440</v>
      </c>
      <c r="C224" s="103">
        <f>C225+C228+C229+C230+C231+C234+C237+C240</f>
        <v>0</v>
      </c>
      <c r="D224" s="103">
        <f t="shared" ref="D224:H224" si="74">D225+D228+D229+D230+D231+D234+D237+D240</f>
        <v>303287630</v>
      </c>
      <c r="E224" s="103">
        <f t="shared" si="74"/>
        <v>281681400</v>
      </c>
      <c r="F224" s="103">
        <f t="shared" si="74"/>
        <v>263135820</v>
      </c>
      <c r="G224" s="103">
        <f t="shared" si="74"/>
        <v>240334471.66</v>
      </c>
      <c r="H224" s="103">
        <f t="shared" si="74"/>
        <v>33611778.820000023</v>
      </c>
    </row>
    <row r="225" spans="1:11" x14ac:dyDescent="0.3">
      <c r="A225" s="57"/>
      <c r="B225" s="131" t="s">
        <v>513</v>
      </c>
      <c r="C225" s="103">
        <f>C226+C227</f>
        <v>0</v>
      </c>
      <c r="D225" s="103">
        <v>286691350</v>
      </c>
      <c r="E225" s="103">
        <v>265040080</v>
      </c>
      <c r="F225" s="103">
        <v>247461810</v>
      </c>
      <c r="G225" s="103">
        <f t="shared" ref="G225:H225" si="75">G226+G227</f>
        <v>227059591.29999998</v>
      </c>
      <c r="H225" s="103">
        <f t="shared" si="75"/>
        <v>31417213.140000019</v>
      </c>
    </row>
    <row r="226" spans="1:11" x14ac:dyDescent="0.3">
      <c r="A226" s="57"/>
      <c r="B226" s="108" t="s">
        <v>514</v>
      </c>
      <c r="C226" s="103"/>
      <c r="D226" s="53"/>
      <c r="E226" s="53"/>
      <c r="F226" s="53"/>
      <c r="G226" s="129">
        <f>26928400.48+166004686.91-25578.38</f>
        <v>192907509.00999999</v>
      </c>
      <c r="H226" s="80">
        <f>G226-[2]cheltuieli!$G$226</f>
        <v>26902822.100000024</v>
      </c>
      <c r="J226" s="80"/>
    </row>
    <row r="227" spans="1:11" x14ac:dyDescent="0.3">
      <c r="A227" s="57"/>
      <c r="B227" s="108" t="s">
        <v>515</v>
      </c>
      <c r="C227" s="103"/>
      <c r="D227" s="53"/>
      <c r="E227" s="53"/>
      <c r="F227" s="53"/>
      <c r="G227" s="129">
        <f>4515429.52+29637691.25-1038.48</f>
        <v>34152082.289999999</v>
      </c>
      <c r="H227" s="80">
        <f>G227-[2]cheltuieli!$G$227</f>
        <v>4514391.0399999954</v>
      </c>
      <c r="J227" s="80"/>
    </row>
    <row r="228" spans="1:11" ht="60" x14ac:dyDescent="0.3">
      <c r="A228" s="57"/>
      <c r="B228" s="58" t="s">
        <v>370</v>
      </c>
      <c r="C228" s="103"/>
      <c r="D228" s="53">
        <v>45830</v>
      </c>
      <c r="E228" s="53">
        <v>45830</v>
      </c>
      <c r="F228" s="53">
        <v>45830</v>
      </c>
      <c r="G228" s="80">
        <v>43840.36</v>
      </c>
      <c r="H228" s="80">
        <f>G228-[2]cheltuieli!$G$228</f>
        <v>18975.68</v>
      </c>
      <c r="J228" s="41"/>
      <c r="K228" s="41"/>
    </row>
    <row r="229" spans="1:11" ht="30" x14ac:dyDescent="0.3">
      <c r="A229" s="57"/>
      <c r="B229" s="58" t="s">
        <v>444</v>
      </c>
      <c r="C229" s="103"/>
      <c r="D229" s="53"/>
      <c r="E229" s="53"/>
      <c r="F229" s="53"/>
      <c r="G229" s="80"/>
      <c r="H229" s="80"/>
    </row>
    <row r="230" spans="1:11" x14ac:dyDescent="0.3">
      <c r="A230" s="57"/>
      <c r="B230" s="58" t="s">
        <v>445</v>
      </c>
      <c r="C230" s="103"/>
      <c r="D230" s="53">
        <v>10674610</v>
      </c>
      <c r="E230" s="53">
        <v>10906530</v>
      </c>
      <c r="F230" s="53">
        <v>9939220</v>
      </c>
      <c r="G230" s="80">
        <v>7542080</v>
      </c>
      <c r="H230" s="80">
        <f>G230-[2]cheltuieli!$G$230</f>
        <v>1080550</v>
      </c>
    </row>
    <row r="231" spans="1:11" ht="45" x14ac:dyDescent="0.3">
      <c r="A231" s="57"/>
      <c r="B231" s="58" t="s">
        <v>441</v>
      </c>
      <c r="C231" s="103">
        <f t="shared" ref="C231:H231" si="76">C232+C233</f>
        <v>0</v>
      </c>
      <c r="D231" s="103">
        <f t="shared" si="76"/>
        <v>0</v>
      </c>
      <c r="E231" s="103">
        <f t="shared" si="76"/>
        <v>0</v>
      </c>
      <c r="F231" s="103">
        <f t="shared" si="76"/>
        <v>0</v>
      </c>
      <c r="G231" s="103">
        <f t="shared" si="76"/>
        <v>0</v>
      </c>
      <c r="H231" s="103">
        <f t="shared" si="76"/>
        <v>0</v>
      </c>
    </row>
    <row r="232" spans="1:11" x14ac:dyDescent="0.3">
      <c r="A232" s="57"/>
      <c r="B232" s="58" t="s">
        <v>372</v>
      </c>
      <c r="C232" s="103"/>
      <c r="D232" s="139"/>
      <c r="E232" s="139"/>
      <c r="F232" s="139"/>
      <c r="G232" s="80"/>
      <c r="H232" s="80"/>
    </row>
    <row r="233" spans="1:11" ht="60" x14ac:dyDescent="0.3">
      <c r="A233" s="57"/>
      <c r="B233" s="58" t="s">
        <v>370</v>
      </c>
      <c r="C233" s="103"/>
      <c r="D233" s="53"/>
      <c r="E233" s="53"/>
      <c r="F233" s="53"/>
      <c r="G233" s="80"/>
      <c r="H233" s="80"/>
    </row>
    <row r="234" spans="1:11" ht="30" x14ac:dyDescent="0.3">
      <c r="B234" s="58" t="s">
        <v>442</v>
      </c>
      <c r="C234" s="103">
        <f>C235+C236</f>
        <v>0</v>
      </c>
      <c r="D234" s="103">
        <f t="shared" ref="D234:H234" si="77">D235+D236</f>
        <v>0</v>
      </c>
      <c r="E234" s="103">
        <f t="shared" si="77"/>
        <v>0</v>
      </c>
      <c r="F234" s="103">
        <f t="shared" si="77"/>
        <v>0</v>
      </c>
      <c r="G234" s="103">
        <f t="shared" si="77"/>
        <v>0</v>
      </c>
      <c r="H234" s="103">
        <f t="shared" si="77"/>
        <v>0</v>
      </c>
    </row>
    <row r="235" spans="1:11" x14ac:dyDescent="0.3">
      <c r="B235" s="58" t="s">
        <v>372</v>
      </c>
      <c r="C235" s="103"/>
      <c r="D235" s="53"/>
      <c r="E235" s="53"/>
      <c r="F235" s="53"/>
      <c r="G235" s="126"/>
      <c r="H235" s="126"/>
    </row>
    <row r="236" spans="1:11" ht="60" x14ac:dyDescent="0.3">
      <c r="B236" s="58" t="s">
        <v>370</v>
      </c>
      <c r="C236" s="103"/>
      <c r="D236" s="53"/>
      <c r="E236" s="53"/>
      <c r="F236" s="53"/>
      <c r="G236" s="126"/>
      <c r="H236" s="126"/>
    </row>
    <row r="237" spans="1:11" x14ac:dyDescent="0.3">
      <c r="B237" s="82" t="s">
        <v>443</v>
      </c>
      <c r="C237" s="103">
        <f t="shared" ref="C237:H237" si="78">C238+C239</f>
        <v>0</v>
      </c>
      <c r="D237" s="103">
        <f t="shared" si="78"/>
        <v>5875840</v>
      </c>
      <c r="E237" s="103">
        <f t="shared" si="78"/>
        <v>5688960</v>
      </c>
      <c r="F237" s="103">
        <f t="shared" si="78"/>
        <v>5688960</v>
      </c>
      <c r="G237" s="103">
        <f t="shared" si="78"/>
        <v>5688960</v>
      </c>
      <c r="H237" s="103">
        <f t="shared" si="78"/>
        <v>1095040</v>
      </c>
    </row>
    <row r="238" spans="1:11" x14ac:dyDescent="0.3">
      <c r="B238" s="82" t="s">
        <v>372</v>
      </c>
      <c r="C238" s="103"/>
      <c r="D238" s="53">
        <v>5875840</v>
      </c>
      <c r="E238" s="53">
        <v>5688960</v>
      </c>
      <c r="F238" s="53">
        <v>5688960</v>
      </c>
      <c r="G238" s="80">
        <v>5688960</v>
      </c>
      <c r="H238" s="80">
        <f>G238-[2]cheltuieli!$G$238</f>
        <v>1095040</v>
      </c>
    </row>
    <row r="239" spans="1:11" ht="60" x14ac:dyDescent="0.3">
      <c r="B239" s="82" t="s">
        <v>370</v>
      </c>
      <c r="C239" s="103"/>
      <c r="D239" s="53"/>
      <c r="E239" s="53"/>
      <c r="F239" s="53"/>
      <c r="G239" s="80"/>
      <c r="H239" s="80"/>
    </row>
    <row r="240" spans="1:11" x14ac:dyDescent="0.3">
      <c r="B240" s="82" t="s">
        <v>510</v>
      </c>
      <c r="C240" s="103"/>
      <c r="D240" s="53"/>
      <c r="E240" s="53"/>
      <c r="F240" s="53"/>
      <c r="G240" s="80"/>
      <c r="H240" s="80"/>
    </row>
    <row r="241" spans="1:8" x14ac:dyDescent="0.3">
      <c r="B241" s="59" t="s">
        <v>361</v>
      </c>
      <c r="C241" s="103"/>
      <c r="D241" s="53"/>
      <c r="E241" s="53"/>
      <c r="F241" s="53"/>
      <c r="G241" s="80">
        <v>-327358.68</v>
      </c>
      <c r="H241" s="80">
        <f>G241-[2]cheltuieli!$G$241</f>
        <v>-3902.8800000000047</v>
      </c>
    </row>
    <row r="242" spans="1:8" x14ac:dyDescent="0.3">
      <c r="A242" s="37" t="s">
        <v>446</v>
      </c>
      <c r="B242" s="55" t="s">
        <v>447</v>
      </c>
      <c r="C242" s="103">
        <f t="shared" ref="C242:H242" si="79">C243+C244+C245+C246</f>
        <v>0</v>
      </c>
      <c r="D242" s="103">
        <f t="shared" si="79"/>
        <v>8141160</v>
      </c>
      <c r="E242" s="103">
        <f t="shared" si="79"/>
        <v>7851900</v>
      </c>
      <c r="F242" s="103">
        <f t="shared" si="79"/>
        <v>5775070</v>
      </c>
      <c r="G242" s="103">
        <f t="shared" si="79"/>
        <v>4939729.21</v>
      </c>
      <c r="H242" s="103">
        <f t="shared" si="79"/>
        <v>757798.79999999981</v>
      </c>
    </row>
    <row r="243" spans="1:8" x14ac:dyDescent="0.3">
      <c r="B243" s="58" t="s">
        <v>368</v>
      </c>
      <c r="C243" s="103"/>
      <c r="D243" s="53">
        <v>7788000</v>
      </c>
      <c r="E243" s="53">
        <v>7507580</v>
      </c>
      <c r="F243" s="53">
        <v>5487750</v>
      </c>
      <c r="G243" s="80">
        <f>4781120-1264.79</f>
        <v>4779855.21</v>
      </c>
      <c r="H243" s="80">
        <f>G243-[2]cheltuieli!$G$243</f>
        <v>731002.79999999981</v>
      </c>
    </row>
    <row r="244" spans="1:8" x14ac:dyDescent="0.3">
      <c r="B244" s="83" t="s">
        <v>448</v>
      </c>
      <c r="C244" s="103"/>
      <c r="D244" s="139"/>
      <c r="E244" s="139"/>
      <c r="F244" s="139"/>
      <c r="G244" s="80"/>
      <c r="H244" s="80"/>
    </row>
    <row r="245" spans="1:8" ht="60" x14ac:dyDescent="0.3">
      <c r="B245" s="83" t="s">
        <v>370</v>
      </c>
      <c r="C245" s="103"/>
      <c r="D245" s="139"/>
      <c r="E245" s="139"/>
      <c r="F245" s="139"/>
      <c r="G245" s="80"/>
      <c r="H245" s="80"/>
    </row>
    <row r="246" spans="1:8" x14ac:dyDescent="0.3">
      <c r="B246" s="83" t="s">
        <v>445</v>
      </c>
      <c r="C246" s="103"/>
      <c r="D246" s="53">
        <v>353160</v>
      </c>
      <c r="E246" s="53">
        <v>344320</v>
      </c>
      <c r="F246" s="53">
        <v>287320</v>
      </c>
      <c r="G246" s="80">
        <v>159874</v>
      </c>
      <c r="H246" s="80">
        <f>G246-[2]cheltuieli!$G$246</f>
        <v>26796</v>
      </c>
    </row>
    <row r="247" spans="1:8" x14ac:dyDescent="0.3">
      <c r="B247" s="59" t="s">
        <v>361</v>
      </c>
      <c r="C247" s="103"/>
      <c r="D247" s="53"/>
      <c r="E247" s="53"/>
      <c r="F247" s="53"/>
      <c r="G247" s="80">
        <v>-123068.12</v>
      </c>
      <c r="H247" s="80">
        <f>G247-[2]cheltuieli!$G$247</f>
        <v>0</v>
      </c>
    </row>
    <row r="248" spans="1:8" x14ac:dyDescent="0.3">
      <c r="A248" s="37" t="s">
        <v>449</v>
      </c>
      <c r="B248" s="59" t="s">
        <v>450</v>
      </c>
      <c r="C248" s="103"/>
      <c r="D248" s="53">
        <v>1120000</v>
      </c>
      <c r="E248" s="53">
        <v>970730</v>
      </c>
      <c r="F248" s="53">
        <v>687730</v>
      </c>
      <c r="G248" s="80">
        <v>474265.06</v>
      </c>
      <c r="H248" s="80">
        <f>G248-[2]cheltuieli!$G$248</f>
        <v>92099.25</v>
      </c>
    </row>
    <row r="249" spans="1:8" x14ac:dyDescent="0.3">
      <c r="B249" s="59" t="s">
        <v>361</v>
      </c>
      <c r="C249" s="103"/>
      <c r="D249" s="53"/>
      <c r="E249" s="53"/>
      <c r="F249" s="53"/>
      <c r="G249" s="80"/>
      <c r="H249" s="80"/>
    </row>
    <row r="250" spans="1:8" x14ac:dyDescent="0.3">
      <c r="A250" s="37" t="s">
        <v>451</v>
      </c>
      <c r="B250" s="59" t="s">
        <v>452</v>
      </c>
      <c r="C250" s="103"/>
      <c r="D250" s="53">
        <v>9016800</v>
      </c>
      <c r="E250" s="53">
        <v>9016800</v>
      </c>
      <c r="F250" s="53">
        <v>9016800</v>
      </c>
      <c r="G250" s="80">
        <v>9016796.0099999998</v>
      </c>
      <c r="H250" s="80">
        <f>G250-[2]cheltuieli!$G$250</f>
        <v>2289022.5999999996</v>
      </c>
    </row>
    <row r="251" spans="1:8" x14ac:dyDescent="0.3">
      <c r="B251" s="59" t="s">
        <v>361</v>
      </c>
      <c r="C251" s="103"/>
      <c r="D251" s="53"/>
      <c r="E251" s="53"/>
      <c r="F251" s="53"/>
      <c r="G251" s="80">
        <v>-250293.68</v>
      </c>
      <c r="H251" s="80">
        <f>G251-[2]cheltuieli!$G$251</f>
        <v>-10402.929999999993</v>
      </c>
    </row>
    <row r="252" spans="1:8" x14ac:dyDescent="0.3">
      <c r="B252" s="55" t="s">
        <v>453</v>
      </c>
      <c r="C252" s="103">
        <f>C87+C105+C141+C171+C175+C179+C191+C196+C201+C213+C218+C222+C241+C247+C249+C251</f>
        <v>0</v>
      </c>
      <c r="D252" s="103">
        <f t="shared" ref="D252:H252" si="80">D87+D105+D141+D171+D175+D179+D191+D196+D201+D213+D218+D222+D241+D247+D249+D251</f>
        <v>0</v>
      </c>
      <c r="E252" s="103">
        <f t="shared" si="80"/>
        <v>0</v>
      </c>
      <c r="F252" s="103">
        <f t="shared" si="80"/>
        <v>0</v>
      </c>
      <c r="G252" s="103">
        <f t="shared" si="80"/>
        <v>-1069578.74</v>
      </c>
      <c r="H252" s="103">
        <f t="shared" si="80"/>
        <v>-23138.249999999993</v>
      </c>
    </row>
    <row r="253" spans="1:8" ht="30" x14ac:dyDescent="0.3">
      <c r="A253" s="37" t="s">
        <v>224</v>
      </c>
      <c r="B253" s="55" t="s">
        <v>225</v>
      </c>
      <c r="C253" s="103">
        <f t="shared" ref="C253:H254" si="81">C254</f>
        <v>0</v>
      </c>
      <c r="D253" s="103">
        <f t="shared" si="81"/>
        <v>211412040</v>
      </c>
      <c r="E253" s="103">
        <f t="shared" si="81"/>
        <v>211412040</v>
      </c>
      <c r="F253" s="103">
        <f t="shared" si="81"/>
        <v>195766110</v>
      </c>
      <c r="G253" s="103">
        <f t="shared" si="81"/>
        <v>175411015</v>
      </c>
      <c r="H253" s="103">
        <f t="shared" si="81"/>
        <v>21818111</v>
      </c>
    </row>
    <row r="254" spans="1:8" x14ac:dyDescent="0.3">
      <c r="A254" s="37" t="s">
        <v>454</v>
      </c>
      <c r="B254" s="55" t="s">
        <v>455</v>
      </c>
      <c r="C254" s="103">
        <f>C255</f>
        <v>0</v>
      </c>
      <c r="D254" s="103">
        <f t="shared" si="81"/>
        <v>211412040</v>
      </c>
      <c r="E254" s="103">
        <f t="shared" si="81"/>
        <v>211412040</v>
      </c>
      <c r="F254" s="103">
        <f t="shared" si="81"/>
        <v>195766110</v>
      </c>
      <c r="G254" s="103">
        <f t="shared" si="81"/>
        <v>175411015</v>
      </c>
      <c r="H254" s="103">
        <f t="shared" si="81"/>
        <v>21818111</v>
      </c>
    </row>
    <row r="255" spans="1:8" ht="30" x14ac:dyDescent="0.3">
      <c r="A255" s="37" t="s">
        <v>456</v>
      </c>
      <c r="B255" s="55" t="s">
        <v>457</v>
      </c>
      <c r="C255" s="103">
        <f>C256+C257+C258+C259</f>
        <v>0</v>
      </c>
      <c r="D255" s="103">
        <f>D256+D257+D258+D259+D263</f>
        <v>211412040</v>
      </c>
      <c r="E255" s="103">
        <f t="shared" ref="E255:H255" si="82">E256+E257+E258+E259+E263</f>
        <v>211412040</v>
      </c>
      <c r="F255" s="103">
        <f t="shared" si="82"/>
        <v>195766110</v>
      </c>
      <c r="G255" s="103">
        <f t="shared" si="82"/>
        <v>175411015</v>
      </c>
      <c r="H255" s="103">
        <f t="shared" si="82"/>
        <v>21818111</v>
      </c>
    </row>
    <row r="256" spans="1:8" ht="30" x14ac:dyDescent="0.3">
      <c r="B256" s="59" t="s">
        <v>458</v>
      </c>
      <c r="C256" s="103"/>
      <c r="D256" s="53">
        <v>183079000</v>
      </c>
      <c r="E256" s="53">
        <v>183079000</v>
      </c>
      <c r="F256" s="53">
        <v>171740440</v>
      </c>
      <c r="G256" s="103">
        <v>153714990</v>
      </c>
      <c r="H256" s="80">
        <f>G256-[2]cheltuieli!$G$256</f>
        <v>18985866</v>
      </c>
    </row>
    <row r="257" spans="1:8" ht="30" x14ac:dyDescent="0.3">
      <c r="B257" s="59" t="s">
        <v>459</v>
      </c>
      <c r="C257" s="103"/>
      <c r="D257" s="53">
        <v>1500000</v>
      </c>
      <c r="E257" s="53">
        <v>1500000</v>
      </c>
      <c r="F257" s="53">
        <v>1303610</v>
      </c>
      <c r="G257" s="103">
        <v>1267654</v>
      </c>
      <c r="H257" s="80">
        <f>G257-[2]cheltuieli!$G$257</f>
        <v>163569</v>
      </c>
    </row>
    <row r="258" spans="1:8" ht="30" x14ac:dyDescent="0.3">
      <c r="B258" s="59" t="s">
        <v>460</v>
      </c>
      <c r="C258" s="103"/>
      <c r="D258" s="53">
        <v>730000</v>
      </c>
      <c r="E258" s="53">
        <v>730000</v>
      </c>
      <c r="F258" s="53">
        <v>658360</v>
      </c>
      <c r="G258" s="103">
        <v>558591</v>
      </c>
      <c r="H258" s="80">
        <f>G258-[2]cheltuieli!$G$258</f>
        <v>69367</v>
      </c>
    </row>
    <row r="259" spans="1:8" ht="30" x14ac:dyDescent="0.3">
      <c r="B259" s="59" t="s">
        <v>461</v>
      </c>
      <c r="C259" s="103">
        <f t="shared" ref="C259:H259" si="83">C260+C261+C262</f>
        <v>0</v>
      </c>
      <c r="D259" s="103">
        <f t="shared" si="83"/>
        <v>22190000</v>
      </c>
      <c r="E259" s="103">
        <f t="shared" si="83"/>
        <v>22190000</v>
      </c>
      <c r="F259" s="103">
        <f t="shared" si="83"/>
        <v>18150660</v>
      </c>
      <c r="G259" s="103">
        <f t="shared" si="83"/>
        <v>15968151</v>
      </c>
      <c r="H259" s="103">
        <f t="shared" si="83"/>
        <v>2042591</v>
      </c>
    </row>
    <row r="260" spans="1:8" ht="75" x14ac:dyDescent="0.3">
      <c r="B260" s="59" t="s">
        <v>462</v>
      </c>
      <c r="C260" s="103"/>
      <c r="D260" s="53">
        <v>7480000</v>
      </c>
      <c r="E260" s="53">
        <v>7480000</v>
      </c>
      <c r="F260" s="53">
        <v>6549310</v>
      </c>
      <c r="G260" s="103">
        <v>5766638</v>
      </c>
      <c r="H260" s="80">
        <f>G260-[2]cheltuieli!$G$260</f>
        <v>744048</v>
      </c>
    </row>
    <row r="261" spans="1:8" ht="75" x14ac:dyDescent="0.3">
      <c r="B261" s="59" t="s">
        <v>463</v>
      </c>
      <c r="C261" s="103"/>
      <c r="D261" s="53">
        <v>7730000</v>
      </c>
      <c r="E261" s="53">
        <v>7730000</v>
      </c>
      <c r="F261" s="53">
        <v>6537040</v>
      </c>
      <c r="G261" s="103">
        <v>5754526</v>
      </c>
      <c r="H261" s="80">
        <f>G261-[2]cheltuieli!$G$261</f>
        <v>733016</v>
      </c>
    </row>
    <row r="262" spans="1:8" ht="60" x14ac:dyDescent="0.3">
      <c r="B262" s="59" t="s">
        <v>464</v>
      </c>
      <c r="C262" s="103"/>
      <c r="D262" s="53">
        <v>6980000</v>
      </c>
      <c r="E262" s="53">
        <v>6980000</v>
      </c>
      <c r="F262" s="53">
        <v>5064310</v>
      </c>
      <c r="G262" s="103">
        <v>4446987</v>
      </c>
      <c r="H262" s="80">
        <f>G262-[2]cheltuieli!$G$262</f>
        <v>565527</v>
      </c>
    </row>
    <row r="263" spans="1:8" ht="120" x14ac:dyDescent="0.3">
      <c r="B263" s="59" t="s">
        <v>517</v>
      </c>
      <c r="C263" s="103"/>
      <c r="D263" s="53">
        <v>3913040</v>
      </c>
      <c r="E263" s="53">
        <v>3913040</v>
      </c>
      <c r="F263" s="53">
        <v>3913040</v>
      </c>
      <c r="G263" s="103">
        <v>3901629</v>
      </c>
      <c r="H263" s="80">
        <f>G263-[2]cheltuieli!$G$263</f>
        <v>556718</v>
      </c>
    </row>
    <row r="264" spans="1:8" x14ac:dyDescent="0.3">
      <c r="A264" s="37" t="s">
        <v>465</v>
      </c>
      <c r="B264" s="84" t="s">
        <v>466</v>
      </c>
      <c r="C264" s="106">
        <f>+C265</f>
        <v>0</v>
      </c>
      <c r="D264" s="106">
        <f t="shared" ref="D264:H266" si="84">+D265</f>
        <v>44672520</v>
      </c>
      <c r="E264" s="106">
        <f t="shared" si="84"/>
        <v>44672520</v>
      </c>
      <c r="F264" s="106">
        <f t="shared" si="84"/>
        <v>44672520</v>
      </c>
      <c r="G264" s="106">
        <f t="shared" si="84"/>
        <v>43997960</v>
      </c>
      <c r="H264" s="106">
        <f t="shared" si="84"/>
        <v>9210122</v>
      </c>
    </row>
    <row r="265" spans="1:8" x14ac:dyDescent="0.3">
      <c r="A265" s="37" t="s">
        <v>467</v>
      </c>
      <c r="B265" s="84" t="s">
        <v>217</v>
      </c>
      <c r="C265" s="106">
        <f>+C266</f>
        <v>0</v>
      </c>
      <c r="D265" s="106">
        <f t="shared" si="84"/>
        <v>44672520</v>
      </c>
      <c r="E265" s="106">
        <f t="shared" si="84"/>
        <v>44672520</v>
      </c>
      <c r="F265" s="106">
        <f t="shared" si="84"/>
        <v>44672520</v>
      </c>
      <c r="G265" s="106">
        <f t="shared" si="84"/>
        <v>43997960</v>
      </c>
      <c r="H265" s="106">
        <f t="shared" si="84"/>
        <v>9210122</v>
      </c>
    </row>
    <row r="266" spans="1:8" x14ac:dyDescent="0.3">
      <c r="A266" s="37" t="s">
        <v>468</v>
      </c>
      <c r="B266" s="55" t="s">
        <v>469</v>
      </c>
      <c r="C266" s="106">
        <f>+C267</f>
        <v>0</v>
      </c>
      <c r="D266" s="106">
        <f t="shared" si="84"/>
        <v>44672520</v>
      </c>
      <c r="E266" s="106">
        <f t="shared" si="84"/>
        <v>44672520</v>
      </c>
      <c r="F266" s="106">
        <f t="shared" si="84"/>
        <v>44672520</v>
      </c>
      <c r="G266" s="106">
        <f t="shared" si="84"/>
        <v>43997960</v>
      </c>
      <c r="H266" s="106">
        <f t="shared" si="84"/>
        <v>9210122</v>
      </c>
    </row>
    <row r="267" spans="1:8" x14ac:dyDescent="0.3">
      <c r="A267" s="37" t="s">
        <v>470</v>
      </c>
      <c r="B267" s="84" t="s">
        <v>471</v>
      </c>
      <c r="C267" s="102">
        <f t="shared" ref="C267:H267" si="85">C268</f>
        <v>0</v>
      </c>
      <c r="D267" s="102">
        <f t="shared" si="85"/>
        <v>44672520</v>
      </c>
      <c r="E267" s="102">
        <f t="shared" si="85"/>
        <v>44672520</v>
      </c>
      <c r="F267" s="102">
        <f t="shared" si="85"/>
        <v>44672520</v>
      </c>
      <c r="G267" s="102">
        <f t="shared" si="85"/>
        <v>43997960</v>
      </c>
      <c r="H267" s="102">
        <f t="shared" si="85"/>
        <v>9210122</v>
      </c>
    </row>
    <row r="268" spans="1:8" x14ac:dyDescent="0.3">
      <c r="A268" s="37" t="s">
        <v>472</v>
      </c>
      <c r="B268" s="84" t="s">
        <v>473</v>
      </c>
      <c r="C268" s="102">
        <f t="shared" ref="C268:H268" si="86">C270+C272+C274</f>
        <v>0</v>
      </c>
      <c r="D268" s="102">
        <f t="shared" si="86"/>
        <v>44672520</v>
      </c>
      <c r="E268" s="102">
        <f t="shared" si="86"/>
        <v>44672520</v>
      </c>
      <c r="F268" s="102">
        <f t="shared" si="86"/>
        <v>44672520</v>
      </c>
      <c r="G268" s="102">
        <f t="shared" si="86"/>
        <v>43997960</v>
      </c>
      <c r="H268" s="102">
        <f t="shared" si="86"/>
        <v>9210122</v>
      </c>
    </row>
    <row r="269" spans="1:8" x14ac:dyDescent="0.3">
      <c r="A269" s="37" t="s">
        <v>474</v>
      </c>
      <c r="B269" s="84" t="s">
        <v>475</v>
      </c>
      <c r="C269" s="102">
        <f t="shared" ref="C269:H269" si="87">C270</f>
        <v>0</v>
      </c>
      <c r="D269" s="102">
        <f t="shared" si="87"/>
        <v>28931780</v>
      </c>
      <c r="E269" s="102">
        <f t="shared" si="87"/>
        <v>28931780</v>
      </c>
      <c r="F269" s="102">
        <f t="shared" si="87"/>
        <v>28931780</v>
      </c>
      <c r="G269" s="102">
        <f t="shared" si="87"/>
        <v>28582390</v>
      </c>
      <c r="H269" s="102">
        <f t="shared" si="87"/>
        <v>6035719</v>
      </c>
    </row>
    <row r="270" spans="1:8" x14ac:dyDescent="0.3">
      <c r="A270" s="37" t="s">
        <v>476</v>
      </c>
      <c r="B270" s="85" t="s">
        <v>518</v>
      </c>
      <c r="C270" s="103"/>
      <c r="D270" s="53">
        <v>28931780</v>
      </c>
      <c r="E270" s="53">
        <v>28931780</v>
      </c>
      <c r="F270" s="53">
        <v>28931780</v>
      </c>
      <c r="G270" s="80">
        <v>28582390</v>
      </c>
      <c r="H270" s="80">
        <f>G270-[2]cheltuieli!$G$270</f>
        <v>6035719</v>
      </c>
    </row>
    <row r="271" spans="1:8" s="113" customFormat="1" x14ac:dyDescent="0.3">
      <c r="A271" s="116"/>
      <c r="B271" s="117" t="s">
        <v>519</v>
      </c>
      <c r="C271" s="112"/>
      <c r="D271" s="115"/>
      <c r="E271" s="115"/>
      <c r="F271" s="115"/>
      <c r="G271" s="127">
        <f>282564+31471</f>
        <v>314035</v>
      </c>
      <c r="H271" s="80">
        <f>G271-[2]cheltuieli!$G$271</f>
        <v>31471</v>
      </c>
    </row>
    <row r="272" spans="1:8" x14ac:dyDescent="0.3">
      <c r="A272" s="37" t="s">
        <v>477</v>
      </c>
      <c r="B272" s="85" t="s">
        <v>520</v>
      </c>
      <c r="C272" s="103"/>
      <c r="D272" s="53">
        <v>15740740</v>
      </c>
      <c r="E272" s="53">
        <v>15740740</v>
      </c>
      <c r="F272" s="53">
        <v>15740740</v>
      </c>
      <c r="G272" s="80">
        <v>15437126</v>
      </c>
      <c r="H272" s="80">
        <f>G272-[2]cheltuieli!$G$272</f>
        <v>3174403</v>
      </c>
    </row>
    <row r="273" spans="1:8" s="113" customFormat="1" x14ac:dyDescent="0.3">
      <c r="A273" s="116"/>
      <c r="B273" s="117" t="s">
        <v>519</v>
      </c>
      <c r="C273" s="112"/>
      <c r="D273" s="115"/>
      <c r="E273" s="115"/>
      <c r="F273" s="115"/>
      <c r="G273" s="127">
        <f>1060264+209868</f>
        <v>1270132</v>
      </c>
      <c r="H273" s="80">
        <f>G273-[2]cheltuieli!$G$273</f>
        <v>209868</v>
      </c>
    </row>
    <row r="274" spans="1:8" x14ac:dyDescent="0.3">
      <c r="B274" s="63" t="s">
        <v>478</v>
      </c>
      <c r="C274" s="103"/>
      <c r="D274" s="53"/>
      <c r="E274" s="53"/>
      <c r="F274" s="53"/>
      <c r="G274" s="80">
        <v>-21556</v>
      </c>
      <c r="H274" s="80">
        <f>G274-[2]cheltuieli!$G$274</f>
        <v>0</v>
      </c>
    </row>
    <row r="275" spans="1:8" ht="30" x14ac:dyDescent="0.3">
      <c r="A275" s="37" t="s">
        <v>228</v>
      </c>
      <c r="B275" s="86" t="s">
        <v>229</v>
      </c>
      <c r="C275" s="107">
        <f>C280+C276</f>
        <v>0</v>
      </c>
      <c r="D275" s="107">
        <f t="shared" ref="D275:H275" si="88">D280+D276</f>
        <v>0</v>
      </c>
      <c r="E275" s="107">
        <f t="shared" si="88"/>
        <v>0</v>
      </c>
      <c r="F275" s="107">
        <f t="shared" si="88"/>
        <v>0</v>
      </c>
      <c r="G275" s="107">
        <f t="shared" si="88"/>
        <v>0</v>
      </c>
      <c r="H275" s="107">
        <f t="shared" si="88"/>
        <v>0</v>
      </c>
    </row>
    <row r="276" spans="1:8" x14ac:dyDescent="0.3">
      <c r="A276" s="37" t="s">
        <v>479</v>
      </c>
      <c r="B276" s="86" t="s">
        <v>480</v>
      </c>
      <c r="C276" s="107">
        <f>C277+C278+C279</f>
        <v>0</v>
      </c>
      <c r="D276" s="107">
        <f t="shared" ref="D276:H276" si="89">D277+D278+D279</f>
        <v>0</v>
      </c>
      <c r="E276" s="107">
        <f t="shared" si="89"/>
        <v>0</v>
      </c>
      <c r="F276" s="107">
        <f t="shared" si="89"/>
        <v>0</v>
      </c>
      <c r="G276" s="107">
        <f t="shared" si="89"/>
        <v>0</v>
      </c>
      <c r="H276" s="107">
        <f t="shared" si="89"/>
        <v>0</v>
      </c>
    </row>
    <row r="277" spans="1:8" x14ac:dyDescent="0.3">
      <c r="A277" s="37" t="s">
        <v>481</v>
      </c>
      <c r="B277" s="86" t="s">
        <v>482</v>
      </c>
      <c r="C277" s="107"/>
      <c r="D277" s="53"/>
      <c r="E277" s="53"/>
      <c r="F277" s="53"/>
      <c r="G277" s="107"/>
      <c r="H277" s="107"/>
    </row>
    <row r="278" spans="1:8" x14ac:dyDescent="0.3">
      <c r="A278" s="37" t="s">
        <v>483</v>
      </c>
      <c r="B278" s="86" t="s">
        <v>484</v>
      </c>
      <c r="C278" s="107"/>
      <c r="D278" s="53"/>
      <c r="E278" s="53"/>
      <c r="F278" s="53"/>
      <c r="G278" s="107"/>
      <c r="H278" s="107"/>
    </row>
    <row r="279" spans="1:8" x14ac:dyDescent="0.3">
      <c r="A279" s="37" t="s">
        <v>485</v>
      </c>
      <c r="B279" s="86" t="s">
        <v>486</v>
      </c>
      <c r="C279" s="107"/>
      <c r="D279" s="53"/>
      <c r="E279" s="53"/>
      <c r="F279" s="53"/>
      <c r="G279" s="107"/>
      <c r="H279" s="107"/>
    </row>
    <row r="280" spans="1:8" x14ac:dyDescent="0.3">
      <c r="A280" s="37" t="s">
        <v>487</v>
      </c>
      <c r="B280" s="86" t="s">
        <v>516</v>
      </c>
      <c r="C280" s="107">
        <f>C281+C282+C283</f>
        <v>0</v>
      </c>
      <c r="D280" s="107">
        <f t="shared" ref="D280:H280" si="90">D281+D282+D283</f>
        <v>0</v>
      </c>
      <c r="E280" s="107">
        <f t="shared" si="90"/>
        <v>0</v>
      </c>
      <c r="F280" s="107">
        <f t="shared" si="90"/>
        <v>0</v>
      </c>
      <c r="G280" s="107">
        <f t="shared" si="90"/>
        <v>0</v>
      </c>
      <c r="H280" s="107">
        <f t="shared" si="90"/>
        <v>0</v>
      </c>
    </row>
    <row r="281" spans="1:8" x14ac:dyDescent="0.3">
      <c r="A281" s="37" t="s">
        <v>488</v>
      </c>
      <c r="B281" s="87" t="s">
        <v>489</v>
      </c>
      <c r="C281" s="80"/>
      <c r="D281" s="53"/>
      <c r="E281" s="53"/>
      <c r="F281" s="53"/>
      <c r="G281" s="80"/>
      <c r="H281" s="80"/>
    </row>
    <row r="282" spans="1:8" x14ac:dyDescent="0.3">
      <c r="A282" s="37" t="s">
        <v>490</v>
      </c>
      <c r="B282" s="87" t="s">
        <v>491</v>
      </c>
      <c r="C282" s="80"/>
      <c r="D282" s="53"/>
      <c r="E282" s="53"/>
      <c r="F282" s="53"/>
      <c r="G282" s="80"/>
      <c r="H282" s="80"/>
    </row>
    <row r="283" spans="1:8" x14ac:dyDescent="0.3">
      <c r="A283" s="37" t="s">
        <v>492</v>
      </c>
      <c r="B283" s="87" t="s">
        <v>486</v>
      </c>
      <c r="C283" s="80"/>
      <c r="D283" s="53"/>
      <c r="E283" s="53"/>
      <c r="F283" s="53"/>
      <c r="G283" s="80"/>
      <c r="H283" s="80"/>
    </row>
    <row r="284" spans="1:8" x14ac:dyDescent="0.3">
      <c r="A284" s="37" t="s">
        <v>493</v>
      </c>
      <c r="B284" s="86" t="s">
        <v>494</v>
      </c>
      <c r="C284" s="107">
        <f>C285</f>
        <v>0</v>
      </c>
      <c r="D284" s="107">
        <f t="shared" ref="D284:H285" si="91">D285</f>
        <v>0</v>
      </c>
      <c r="E284" s="107">
        <f t="shared" si="91"/>
        <v>0</v>
      </c>
      <c r="F284" s="107">
        <f t="shared" si="91"/>
        <v>0</v>
      </c>
      <c r="G284" s="107">
        <f t="shared" si="91"/>
        <v>0</v>
      </c>
      <c r="H284" s="107">
        <f t="shared" si="91"/>
        <v>0</v>
      </c>
    </row>
    <row r="285" spans="1:8" x14ac:dyDescent="0.3">
      <c r="A285" s="37" t="s">
        <v>495</v>
      </c>
      <c r="B285" s="86" t="s">
        <v>217</v>
      </c>
      <c r="C285" s="107">
        <f>C286</f>
        <v>0</v>
      </c>
      <c r="D285" s="107">
        <f t="shared" si="91"/>
        <v>0</v>
      </c>
      <c r="E285" s="107">
        <f t="shared" si="91"/>
        <v>0</v>
      </c>
      <c r="F285" s="107">
        <f t="shared" si="91"/>
        <v>0</v>
      </c>
      <c r="G285" s="107">
        <f t="shared" si="91"/>
        <v>0</v>
      </c>
      <c r="H285" s="107">
        <f t="shared" si="91"/>
        <v>0</v>
      </c>
    </row>
    <row r="286" spans="1:8" ht="30" x14ac:dyDescent="0.3">
      <c r="A286" s="37" t="s">
        <v>496</v>
      </c>
      <c r="B286" s="86" t="s">
        <v>229</v>
      </c>
      <c r="C286" s="107">
        <f>C289</f>
        <v>0</v>
      </c>
      <c r="D286" s="107">
        <f t="shared" ref="D286:H286" si="92">D289</f>
        <v>0</v>
      </c>
      <c r="E286" s="107">
        <f t="shared" si="92"/>
        <v>0</v>
      </c>
      <c r="F286" s="107">
        <f t="shared" si="92"/>
        <v>0</v>
      </c>
      <c r="G286" s="107">
        <f t="shared" si="92"/>
        <v>0</v>
      </c>
      <c r="H286" s="107">
        <f t="shared" si="92"/>
        <v>0</v>
      </c>
    </row>
    <row r="287" spans="1:8" x14ac:dyDescent="0.3">
      <c r="A287" s="37" t="s">
        <v>497</v>
      </c>
      <c r="B287" s="86" t="s">
        <v>242</v>
      </c>
      <c r="C287" s="107">
        <f t="shared" ref="C287:H292" si="93">C288</f>
        <v>0</v>
      </c>
      <c r="D287" s="107">
        <f t="shared" si="93"/>
        <v>0</v>
      </c>
      <c r="E287" s="107">
        <f t="shared" si="93"/>
        <v>0</v>
      </c>
      <c r="F287" s="107">
        <f t="shared" si="93"/>
        <v>0</v>
      </c>
      <c r="G287" s="107">
        <f t="shared" si="93"/>
        <v>0</v>
      </c>
      <c r="H287" s="107">
        <f t="shared" si="93"/>
        <v>0</v>
      </c>
    </row>
    <row r="288" spans="1:8" x14ac:dyDescent="0.3">
      <c r="A288" s="37" t="s">
        <v>498</v>
      </c>
      <c r="B288" s="86" t="s">
        <v>217</v>
      </c>
      <c r="C288" s="107">
        <f t="shared" si="93"/>
        <v>0</v>
      </c>
      <c r="D288" s="107">
        <f t="shared" si="93"/>
        <v>0</v>
      </c>
      <c r="E288" s="107">
        <f t="shared" si="93"/>
        <v>0</v>
      </c>
      <c r="F288" s="107">
        <f t="shared" si="93"/>
        <v>0</v>
      </c>
      <c r="G288" s="107">
        <f t="shared" si="93"/>
        <v>0</v>
      </c>
      <c r="H288" s="107">
        <f t="shared" si="93"/>
        <v>0</v>
      </c>
    </row>
    <row r="289" spans="1:8" ht="30" x14ac:dyDescent="0.3">
      <c r="A289" s="37" t="s">
        <v>499</v>
      </c>
      <c r="B289" s="87" t="s">
        <v>229</v>
      </c>
      <c r="C289" s="107">
        <f t="shared" si="93"/>
        <v>0</v>
      </c>
      <c r="D289" s="107">
        <f t="shared" si="93"/>
        <v>0</v>
      </c>
      <c r="E289" s="107">
        <f t="shared" si="93"/>
        <v>0</v>
      </c>
      <c r="F289" s="107">
        <f t="shared" si="93"/>
        <v>0</v>
      </c>
      <c r="G289" s="107">
        <f t="shared" si="93"/>
        <v>0</v>
      </c>
      <c r="H289" s="107">
        <f t="shared" si="93"/>
        <v>0</v>
      </c>
    </row>
    <row r="290" spans="1:8" x14ac:dyDescent="0.3">
      <c r="A290" s="37" t="s">
        <v>500</v>
      </c>
      <c r="B290" s="86" t="s">
        <v>516</v>
      </c>
      <c r="C290" s="107">
        <f t="shared" si="93"/>
        <v>0</v>
      </c>
      <c r="D290" s="107">
        <f t="shared" si="93"/>
        <v>0</v>
      </c>
      <c r="E290" s="107">
        <f t="shared" si="93"/>
        <v>0</v>
      </c>
      <c r="F290" s="107">
        <f t="shared" si="93"/>
        <v>0</v>
      </c>
      <c r="G290" s="107">
        <f t="shared" si="93"/>
        <v>0</v>
      </c>
      <c r="H290" s="107">
        <f t="shared" si="93"/>
        <v>0</v>
      </c>
    </row>
    <row r="291" spans="1:8" x14ac:dyDescent="0.3">
      <c r="A291" s="37" t="s">
        <v>501</v>
      </c>
      <c r="B291" s="86" t="s">
        <v>491</v>
      </c>
      <c r="C291" s="107">
        <f t="shared" si="93"/>
        <v>0</v>
      </c>
      <c r="D291" s="107">
        <f t="shared" si="93"/>
        <v>0</v>
      </c>
      <c r="E291" s="107">
        <f t="shared" si="93"/>
        <v>0</v>
      </c>
      <c r="F291" s="107">
        <f t="shared" si="93"/>
        <v>0</v>
      </c>
      <c r="G291" s="107">
        <f t="shared" si="93"/>
        <v>0</v>
      </c>
      <c r="H291" s="107">
        <f t="shared" si="93"/>
        <v>0</v>
      </c>
    </row>
    <row r="292" spans="1:8" x14ac:dyDescent="0.3">
      <c r="A292" s="37" t="s">
        <v>502</v>
      </c>
      <c r="B292" s="86" t="s">
        <v>503</v>
      </c>
      <c r="C292" s="107">
        <f t="shared" si="93"/>
        <v>0</v>
      </c>
      <c r="D292" s="107">
        <f t="shared" si="93"/>
        <v>0</v>
      </c>
      <c r="E292" s="107">
        <f t="shared" si="93"/>
        <v>0</v>
      </c>
      <c r="F292" s="107">
        <f t="shared" si="93"/>
        <v>0</v>
      </c>
      <c r="G292" s="107">
        <f t="shared" si="93"/>
        <v>0</v>
      </c>
      <c r="H292" s="107">
        <f t="shared" si="93"/>
        <v>0</v>
      </c>
    </row>
    <row r="293" spans="1:8" x14ac:dyDescent="0.3">
      <c r="A293" s="37" t="s">
        <v>504</v>
      </c>
      <c r="B293" s="87" t="s">
        <v>505</v>
      </c>
      <c r="C293" s="80"/>
      <c r="D293" s="53"/>
      <c r="E293" s="53"/>
      <c r="F293" s="53"/>
      <c r="G293" s="80"/>
      <c r="H293" s="80"/>
    </row>
    <row r="296" spans="1:8" x14ac:dyDescent="0.3">
      <c r="B296" s="39" t="s">
        <v>521</v>
      </c>
      <c r="D296" s="132" t="s">
        <v>522</v>
      </c>
      <c r="E296" s="133"/>
      <c r="F296" s="133" t="s">
        <v>523</v>
      </c>
      <c r="G296" s="134"/>
    </row>
    <row r="297" spans="1:8" x14ac:dyDescent="0.3">
      <c r="B297" s="39" t="s">
        <v>524</v>
      </c>
      <c r="D297" s="132" t="s">
        <v>525</v>
      </c>
      <c r="E297" s="133"/>
      <c r="F297" s="133" t="s">
        <v>526</v>
      </c>
      <c r="G297" s="134"/>
    </row>
  </sheetData>
  <protectedRanges>
    <protectedRange sqref="B2:B3 C1:C3" name="Zonă1_1" securityDescriptor="O:WDG:WDD:(A;;CC;;;WD)"/>
    <protectedRange sqref="G45:G50 G69 G37:H37 G164:H166 G111:H112 G126:H127 G158:H161 G168:H171 G183:G185 G153:H156 G38:G41 G61:H65 G56 H59 G25:H33 G35:H35 H38:H42 H45:H51 G53:H55 H66:H67 H69:H70 G80:H84 H87 G91:H93 G95:H96 H108 G120:H121 G123:H124 H129:H130 G133:H137 G139:H141 H173 H175 H177 H179 H183:H188 H190:H191 H193:H194 H196 H198 H201 G203:H203 G209:H213 H215 H218 H220 H226:H228 H230 H238 H241 H243 H246:H248 H250:H251 G114:H115 G117:H118 G144:H145 G147:H148 G150:H151 H256:H258 H260:H263 H270:H274 G99:H105 H56:H57" name="Zonă3"/>
    <protectedRange sqref="B1" name="Zonă1_1_1_1_1_1" securityDescriptor="O:WDG:WDD:(A;;CC;;;WD)"/>
  </protectedRanges>
  <printOptions horizontalCentered="1"/>
  <pageMargins left="0.75" right="0.75" top="0.21" bottom="0.18" header="0.17" footer="0.17"/>
  <pageSetup scale="5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venituri</vt:lpstr>
      <vt:lpstr>cheltuieli</vt:lpstr>
      <vt:lpstr>venituri!Print_Area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Ema Draghici</cp:lastModifiedBy>
  <cp:lastPrinted>2023-07-25T12:44:26Z</cp:lastPrinted>
  <dcterms:created xsi:type="dcterms:W3CDTF">2023-02-07T08:41:31Z</dcterms:created>
  <dcterms:modified xsi:type="dcterms:W3CDTF">2023-09-12T14:32:33Z</dcterms:modified>
</cp:coreProperties>
</file>